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REKONBAU-R\Desktop\"/>
    </mc:Choice>
  </mc:AlternateContent>
  <bookViews>
    <workbookView xWindow="0" yWindow="0" windowWidth="0" windowHeight="0"/>
  </bookViews>
  <sheets>
    <sheet name="Rekapitulácia stavby" sheetId="1" r:id="rId1"/>
    <sheet name="2021-01 - Drevené pódium ...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'2021-01 - Drevené pódium ...'!$C$121:$K$157</definedName>
    <definedName name="_xlnm.Print_Area" localSheetId="1">'2021-01 - Drevené pódium ...'!$C$4:$J$76,'2021-01 - Drevené pódium ...'!$C$82:$J$103,'2021-01 - Drevené pódium ...'!$C$109:$J$157</definedName>
    <definedName name="_xlnm.Print_Titles" localSheetId="1">'2021-01 - Drevené pódium ...'!$121:$121</definedName>
  </definedNames>
  <calcPr/>
</workbook>
</file>

<file path=xl/calcChain.xml><?xml version="1.0" encoding="utf-8"?>
<calcChain xmlns="http://schemas.openxmlformats.org/spreadsheetml/2006/main">
  <c i="2" l="1" r="J37"/>
  <c r="J36"/>
  <c i="1" r="AY95"/>
  <c i="2" r="J35"/>
  <c i="1" r="AX95"/>
  <c i="2" r="BI154"/>
  <c r="BH154"/>
  <c r="BG154"/>
  <c r="BE154"/>
  <c r="T154"/>
  <c r="R154"/>
  <c r="P154"/>
  <c r="BI151"/>
  <c r="BH151"/>
  <c r="BG151"/>
  <c r="BE151"/>
  <c r="T151"/>
  <c r="R151"/>
  <c r="P151"/>
  <c r="BI149"/>
  <c r="BH149"/>
  <c r="BG149"/>
  <c r="BE149"/>
  <c r="T149"/>
  <c r="R149"/>
  <c r="P149"/>
  <c r="BI148"/>
  <c r="BH148"/>
  <c r="BG148"/>
  <c r="BE148"/>
  <c r="T148"/>
  <c r="R148"/>
  <c r="P148"/>
  <c r="BI146"/>
  <c r="BH146"/>
  <c r="BG146"/>
  <c r="BE146"/>
  <c r="T146"/>
  <c r="R146"/>
  <c r="P146"/>
  <c r="BI145"/>
  <c r="BH145"/>
  <c r="BG145"/>
  <c r="BE145"/>
  <c r="T145"/>
  <c r="R145"/>
  <c r="P145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4"/>
  <c r="BH134"/>
  <c r="BG134"/>
  <c r="BE134"/>
  <c r="T134"/>
  <c r="R134"/>
  <c r="P134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J119"/>
  <c r="J118"/>
  <c r="F116"/>
  <c r="E114"/>
  <c r="J92"/>
  <c r="J91"/>
  <c r="F89"/>
  <c r="E87"/>
  <c r="J18"/>
  <c r="E18"/>
  <c r="F119"/>
  <c r="J17"/>
  <c r="J15"/>
  <c r="E15"/>
  <c r="F118"/>
  <c r="J14"/>
  <c r="J12"/>
  <c r="J116"/>
  <c r="E7"/>
  <c r="E112"/>
  <c i="1" r="L90"/>
  <c r="AM90"/>
  <c r="AM89"/>
  <c r="L89"/>
  <c r="AM87"/>
  <c r="L87"/>
  <c r="L85"/>
  <c r="L84"/>
  <c i="2" r="BK154"/>
  <c r="J149"/>
  <c r="BK145"/>
  <c r="J141"/>
  <c r="BK139"/>
  <c r="J129"/>
  <c i="1" r="AS94"/>
  <c i="2" r="BK134"/>
  <c r="J127"/>
  <c r="J154"/>
  <c r="BK148"/>
  <c r="J145"/>
  <c r="BK140"/>
  <c r="J134"/>
  <c r="BK126"/>
  <c r="J137"/>
  <c r="J128"/>
  <c r="J151"/>
  <c r="J148"/>
  <c r="BK142"/>
  <c r="J140"/>
  <c r="BK130"/>
  <c r="J125"/>
  <c r="BK138"/>
  <c r="BK131"/>
  <c r="J126"/>
  <c r="BK151"/>
  <c r="BK146"/>
  <c r="BK141"/>
  <c r="J131"/>
  <c r="BK127"/>
  <c r="J139"/>
  <c r="J130"/>
  <c r="BK125"/>
  <c r="BK149"/>
  <c r="J146"/>
  <c r="J142"/>
  <c r="J138"/>
  <c r="BK128"/>
  <c r="BK137"/>
  <c r="BK129"/>
  <c l="1" r="P124"/>
  <c r="P123"/>
  <c r="T124"/>
  <c r="T123"/>
  <c r="BK133"/>
  <c r="R133"/>
  <c r="BK147"/>
  <c r="J147"/>
  <c r="J101"/>
  <c r="P147"/>
  <c r="T147"/>
  <c r="R150"/>
  <c r="BK124"/>
  <c r="J124"/>
  <c r="J98"/>
  <c r="R124"/>
  <c r="R123"/>
  <c r="P133"/>
  <c r="T133"/>
  <c r="R147"/>
  <c r="BK150"/>
  <c r="J150"/>
  <c r="J102"/>
  <c r="P150"/>
  <c r="T150"/>
  <c r="E85"/>
  <c r="F91"/>
  <c r="F92"/>
  <c r="BF126"/>
  <c r="BF127"/>
  <c r="BF129"/>
  <c r="BF134"/>
  <c r="J89"/>
  <c r="BF125"/>
  <c r="BF128"/>
  <c r="BF130"/>
  <c r="BF131"/>
  <c r="BF137"/>
  <c r="BF138"/>
  <c r="BF139"/>
  <c r="BF140"/>
  <c r="BF141"/>
  <c r="BF142"/>
  <c r="BF145"/>
  <c r="BF146"/>
  <c r="BF148"/>
  <c r="BF149"/>
  <c r="BF151"/>
  <c r="BF154"/>
  <c r="F33"/>
  <c i="1" r="AZ95"/>
  <c r="AZ94"/>
  <c r="W29"/>
  <c i="2" r="F36"/>
  <c i="1" r="BC95"/>
  <c r="BC94"/>
  <c r="W32"/>
  <c i="2" r="F35"/>
  <c i="1" r="BB95"/>
  <c r="BB94"/>
  <c r="W31"/>
  <c i="2" r="F37"/>
  <c i="1" r="BD95"/>
  <c r="BD94"/>
  <c r="W33"/>
  <c i="2" r="J33"/>
  <c i="1" r="AV95"/>
  <c i="2" l="1" r="R132"/>
  <c r="P132"/>
  <c r="BK132"/>
  <c r="J132"/>
  <c r="J99"/>
  <c r="T132"/>
  <c r="R122"/>
  <c r="T122"/>
  <c r="P122"/>
  <c i="1" r="AU95"/>
  <c i="2" r="J133"/>
  <c r="J100"/>
  <c r="BK123"/>
  <c r="J123"/>
  <c r="J97"/>
  <c r="F34"/>
  <c i="1" r="BA95"/>
  <c r="BA94"/>
  <c r="AW94"/>
  <c r="AK30"/>
  <c r="AV94"/>
  <c r="AK29"/>
  <c r="AY94"/>
  <c r="AU94"/>
  <c i="2" r="J34"/>
  <c i="1" r="AW95"/>
  <c r="AT95"/>
  <c r="AX94"/>
  <c i="2" l="1" r="BK122"/>
  <c r="J122"/>
  <c r="J96"/>
  <c i="1" r="W30"/>
  <c r="AT94"/>
  <c i="2" l="1" r="J30"/>
  <c i="1" r="AG95"/>
  <c r="AG94"/>
  <c r="AK26"/>
  <c r="AK35"/>
  <c i="2" l="1" r="J39"/>
  <c i="1" r="AN95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<sst xmlns="http://schemas.openxmlformats.org/spreadsheetml/2006/main">
  <si>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</si>
  <si>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</si>
  <si>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</si>
  <si>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</si>
  <si>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</si>
  <si>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{7d3552cc-6c7c-411f-b565-9d8add1c5cbd}</t>
  </si>
  <si>
    <t>0,001</t>
  </si>
  <si>
    <t>20</t>
  </si>
  <si>
    <t>REKAPITULÁCIA STAVBY</t>
  </si>
  <si>
    <t xml:space="preserve">v ---  nižšie sa nachádzajú doplnkové a pomocné údaje k zostavám  --- v</t>
  </si>
  <si>
    <t>Návod na vyplnenie</t>
  </si>
  <si>
    <t>Kód:</t>
  </si>
  <si>
    <t>2019/010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</si>
  <si>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</si>
  <si>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</si>
  <si>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 xml:space="preserve">Záchranné, konzervačné a rekonštrukčné stavebné  práce na Fiľakovskom hrade</t>
  </si>
  <si>
    <t>JKSO:</t>
  </si>
  <si>
    <t>KS:</t>
  </si>
  <si>
    <t>Miesto:</t>
  </si>
  <si>
    <t xml:space="preserve">Hrad Fiľakovo </t>
  </si>
  <si>
    <t>Dátum:</t>
  </si>
  <si>
    <t>19. 10. 2021</t>
  </si>
  <si>
    <t>Objednávateľ:</t>
  </si>
  <si>
    <t>IČO:</t>
  </si>
  <si>
    <t xml:space="preserve"> </t>
  </si>
  <si>
    <t>IČ DPH:</t>
  </si>
  <si>
    <t>Zhotoviteľ:</t>
  </si>
  <si>
    <t>Vyplň údaj</t>
  </si>
  <si>
    <t>Projektant:</t>
  </si>
  <si>
    <t xml:space="preserve">Ing. arch. Peter Nižňanský, r.č.1838AA   </t>
  </si>
  <si>
    <t>True</t>
  </si>
  <si>
    <t>0,01</t>
  </si>
  <si>
    <t>Spracovateľ:</t>
  </si>
  <si>
    <t xml:space="preserve">Ján Antošík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</si>
  <si>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</si>
  <si>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</si>
  <si>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</si>
  <si>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</si>
  <si>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</si>
  <si>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</si>
  <si>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</si>
  <si>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</si>
  <si>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</si>
  <si>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</si>
  <si>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</si>
  <si>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</si>
  <si>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</si>
  <si>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</si>
  <si>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</si>
  <si>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</si>
  <si>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</si>
  <si>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</si>
  <si>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</si>
  <si>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</si>
  <si>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</si>
  <si>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</si>
  <si>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</si>
  <si>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</si>
  <si>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</si>
  <si>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</si>
  <si>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</si>
  <si>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</si>
  <si>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</si>
  <si>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</si>
  <si>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</si>
  <si>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</si>
  <si>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</si>
  <si>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</si>
  <si>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</si>
  <si>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</si>
  <si>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</si>
  <si>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</si>
  <si>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</si>
  <si>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</si>
  <si>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</si>
  <si>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</si>
  <si>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</si>
  <si>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</si>
  <si>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</si>
  <si>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</si>
  <si>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2021/01</t>
  </si>
  <si>
    <t>Drevené pódium SO03</t>
  </si>
  <si>
    <t>STA</t>
  </si>
  <si>
    <t>1</t>
  </si>
  <si>
    <t>{f7f3647e-5b44-4ee0-b825-f73e5440c26f}</t>
  </si>
  <si>
    <t>KRYCÍ LIST ROZPOČTU</t>
  </si>
  <si>
    <t>Objekt:</t>
  </si>
  <si>
    <t>2021/01 - Drevené pódium SO03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</si>
  <si>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</si>
  <si>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</si>
  <si>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</si>
  <si>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</si>
  <si>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</si>
  <si>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</si>
  <si>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</si>
  <si>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>PSV - Práce a dodávky PSV</t>
  </si>
  <si>
    <t xml:space="preserve">    762 - Konštrukcie tesárske</t>
  </si>
  <si>
    <t xml:space="preserve">    767 - Konštrukcie doplnkové kovové</t>
  </si>
  <si>
    <t xml:space="preserve">    783 - Dokončovacie práce - nátery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</si>
  <si>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</si>
  <si>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</si>
  <si>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</si>
  <si>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</si>
  <si>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</si>
  <si>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</si>
  <si>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</si>
  <si>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</si>
  <si>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</si>
  <si>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</si>
  <si>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</si>
  <si>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</si>
  <si>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</si>
  <si>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</si>
  <si>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</si>
  <si>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</si>
  <si>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</si>
  <si>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</si>
  <si>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979011111</t>
  </si>
  <si>
    <t>Zvislá doprava sutiny a vybúraných hmôt za prvé podlažie nad alebo pod základným podlažím</t>
  </si>
  <si>
    <t>t</t>
  </si>
  <si>
    <t>4</t>
  </si>
  <si>
    <t>2</t>
  </si>
  <si>
    <t>979081111</t>
  </si>
  <si>
    <t>Odvoz sutiny a vybúraných hmôt na skládku do 1 km</t>
  </si>
  <si>
    <t>3</t>
  </si>
  <si>
    <t>979081121</t>
  </si>
  <si>
    <t>Odvoz sutiny a vybúraných hmôt na skládku za každý ďalší 1 km</t>
  </si>
  <si>
    <t>6</t>
  </si>
  <si>
    <t>979082111</t>
  </si>
  <si>
    <t>Vnútrostavenisková doprava sutiny a vybúraných hmôt do 10 m</t>
  </si>
  <si>
    <t>8</t>
  </si>
  <si>
    <t>5</t>
  </si>
  <si>
    <t>979082121</t>
  </si>
  <si>
    <t>Vnútrostavenisková doprava sutiny a vybúraných hmôt za každých ďalších 5 m</t>
  </si>
  <si>
    <t>10</t>
  </si>
  <si>
    <t>979089112</t>
  </si>
  <si>
    <t>Poplatok za skladovanie - drevo, sklo, plasty (17 02 ), ostatné</t>
  </si>
  <si>
    <t>12</t>
  </si>
  <si>
    <t>7</t>
  </si>
  <si>
    <t>R1</t>
  </si>
  <si>
    <t xml:space="preserve">Demontáž a odvoz plechu kryt schodiska </t>
  </si>
  <si>
    <t xml:space="preserve">sub </t>
  </si>
  <si>
    <t>455131518</t>
  </si>
  <si>
    <t>PSV</t>
  </si>
  <si>
    <t>Práce a dodávky PSV</t>
  </si>
  <si>
    <t>762</t>
  </si>
  <si>
    <t>Konštrukcie tesárske</t>
  </si>
  <si>
    <t>762081061</t>
  </si>
  <si>
    <t>Zvláštne výkony na stavenisku, viacstranné brúsenie reziva</t>
  </si>
  <si>
    <t>m2</t>
  </si>
  <si>
    <t>16</t>
  </si>
  <si>
    <t>14</t>
  </si>
  <si>
    <t>VV</t>
  </si>
  <si>
    <t xml:space="preserve">(6*12,0+8,0+8,5+9,0+9,5+10,0)*(0,1+0,16)*2   </t>
  </si>
  <si>
    <t>Súčet</t>
  </si>
  <si>
    <t>762331921</t>
  </si>
  <si>
    <t xml:space="preserve">Vyrezanie časti  väzby prierezovej plochy reziva do 224 cm2, dĺžky krovového prvku do 3 m -0,01200t</t>
  </si>
  <si>
    <t>m</t>
  </si>
  <si>
    <t>762332932</t>
  </si>
  <si>
    <t>Viazané konštrukcie - doplnenie z hranolčekov plochy 120-224 cm2</t>
  </si>
  <si>
    <t>18</t>
  </si>
  <si>
    <t>11</t>
  </si>
  <si>
    <t>M</t>
  </si>
  <si>
    <t>6055730000</t>
  </si>
  <si>
    <t>Hranol dubový akosť I 100x160</t>
  </si>
  <si>
    <t>m3</t>
  </si>
  <si>
    <t>32</t>
  </si>
  <si>
    <t>762521812</t>
  </si>
  <si>
    <t xml:space="preserve">Demontáž podláh  z dosiek a fošní  hr. 32 - 50 mm,  -0.02400t</t>
  </si>
  <si>
    <t>22</t>
  </si>
  <si>
    <t>13</t>
  </si>
  <si>
    <t>762523104</t>
  </si>
  <si>
    <t>Položenie podláh hobľovaných na zraz z dosiek a fošien</t>
  </si>
  <si>
    <t>24</t>
  </si>
  <si>
    <t>6055612000</t>
  </si>
  <si>
    <t>Doska dubová omietaná akosť I hr.40 š 150mm</t>
  </si>
  <si>
    <t>26</t>
  </si>
  <si>
    <t xml:space="preserve">90,0*0,04*1,15   </t>
  </si>
  <si>
    <t>15</t>
  </si>
  <si>
    <t>762795000</t>
  </si>
  <si>
    <t>Spojovacie prostriedky pre priestorové viazané konštrukcie - klince, svorky, fixačné dosky, kotvy</t>
  </si>
  <si>
    <t>28</t>
  </si>
  <si>
    <t>998762203</t>
  </si>
  <si>
    <t>Presun hmôt pre konštrukcie tesárske v objektoch výšky od 12 do 24 m</t>
  </si>
  <si>
    <t>%</t>
  </si>
  <si>
    <t>30</t>
  </si>
  <si>
    <t>767</t>
  </si>
  <si>
    <t>Konštrukcie doplnkové kovové</t>
  </si>
  <si>
    <t>17</t>
  </si>
  <si>
    <t>76759111.0</t>
  </si>
  <si>
    <t xml:space="preserve">Montáž podlahových konštrukcií  s nosným oceľovým roštom systém SP Perfora</t>
  </si>
  <si>
    <t>-152575380</t>
  </si>
  <si>
    <t>4249547008</t>
  </si>
  <si>
    <t xml:space="preserve">Podlahový rošt , s protisklzovou úpravou  zvárané pororošty Tenzona, typové oko SP3032, nosný pás 30x4mm, žiarový pozink, rozmer 1320x2010mm</t>
  </si>
  <si>
    <t>-329913997</t>
  </si>
  <si>
    <t>783</t>
  </si>
  <si>
    <t>Dokončovacie práce - nátery</t>
  </si>
  <si>
    <t>19</t>
  </si>
  <si>
    <t>783141201</t>
  </si>
  <si>
    <t>Nátery oceľ.konštr. vinylové reaktívne ľahkých C alebo veľmi ľahkých CC jednonás.- 35µm</t>
  </si>
  <si>
    <t xml:space="preserve">1,4*1,8*3   </t>
  </si>
  <si>
    <t>783782203</t>
  </si>
  <si>
    <t>Nátery tesárskych konštrukcií povrchová impregnácia Bochemitom QB</t>
  </si>
  <si>
    <t>34</t>
  </si>
  <si>
    <t xml:space="preserve">(0,10+0,16)*2*(6*12,0+8,0+8,5+9,0+9,5+10,0)"nosné trámy   </t>
  </si>
  <si>
    <t xml:space="preserve">90,0*2*1,3"podlaha   </t>
  </si>
  <si>
    <t xml:space="preserve">Súčet   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</si>
</sst>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164" fontId="17" fillId="0" borderId="0" xfId="0" applyNumberFormat="1" applyFont="1" applyAlignment="1" applyProtection="1">
      <alignment horizontal="left" vertical="center"/>
    </xf>
    <xf numFmtId="0" fontId="17" fillId="0" borderId="0" xfId="0" applyFont="1" applyAlignment="1" applyProtection="1">
      <alignment vertical="center"/>
    </xf>
    <xf numFmtId="4" fontId="18" fillId="0" borderId="0" xfId="0" applyNumberFormat="1" applyFont="1" applyAlignment="1" applyProtection="1">
      <alignment vertical="center"/>
    </xf>
    <xf numFmtId="0" fontId="17" fillId="0" borderId="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8" xfId="0" applyFont="1" applyFill="1" applyBorder="1" applyAlignment="1" applyProtection="1">
      <alignment horizontal="left"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167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167" fontId="36" fillId="2" borderId="22" xfId="0" applyNumberFormat="1" applyFont="1" applyFill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="1" customFormat="1" ht="24.96" customHeight="1">
      <c r="B4" s="20"/>
      <c r="C4" s="21"/>
      <c r="D4" s="22" t="s">
        <v>8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9</v>
      </c>
      <c r="BE4" s="24" t="s">
        <v>10</v>
      </c>
      <c r="BS4" s="16" t="s">
        <v>6</v>
      </c>
    </row>
    <row r="5" s="1" customFormat="1" ht="12" customHeight="1">
      <c r="B5" s="20"/>
      <c r="C5" s="21"/>
      <c r="D5" s="25" t="s">
        <v>11</v>
      </c>
      <c r="E5" s="21"/>
      <c r="F5" s="21"/>
      <c r="G5" s="21"/>
      <c r="H5" s="21"/>
      <c r="I5" s="21"/>
      <c r="J5" s="21"/>
      <c r="K5" s="26" t="s">
        <v>12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13</v>
      </c>
      <c r="BS5" s="16" t="s">
        <v>6</v>
      </c>
    </row>
    <row r="6" s="1" customFormat="1" ht="36.96" customHeight="1">
      <c r="B6" s="20"/>
      <c r="C6" s="21"/>
      <c r="D6" s="28" t="s">
        <v>14</v>
      </c>
      <c r="E6" s="21"/>
      <c r="F6" s="21"/>
      <c r="G6" s="21"/>
      <c r="H6" s="21"/>
      <c r="I6" s="21"/>
      <c r="J6" s="21"/>
      <c r="K6" s="29" t="s">
        <v>15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16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17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18</v>
      </c>
      <c r="E8" s="21"/>
      <c r="F8" s="21"/>
      <c r="G8" s="21"/>
      <c r="H8" s="21"/>
      <c r="I8" s="21"/>
      <c r="J8" s="21"/>
      <c r="K8" s="26" t="s">
        <v>19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20</v>
      </c>
      <c r="AL8" s="21"/>
      <c r="AM8" s="21"/>
      <c r="AN8" s="32" t="s">
        <v>21</v>
      </c>
      <c r="AO8" s="21"/>
      <c r="AP8" s="21"/>
      <c r="AQ8" s="21"/>
      <c r="AR8" s="19"/>
      <c r="BE8" s="30"/>
      <c r="BS8" s="16" t="s">
        <v>6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22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23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="1" customFormat="1" ht="18.48" customHeight="1">
      <c r="B11" s="20"/>
      <c r="C11" s="21"/>
      <c r="D11" s="21"/>
      <c r="E11" s="26" t="s">
        <v>24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25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="1" customFormat="1" ht="12" customHeight="1">
      <c r="B13" s="20"/>
      <c r="C13" s="21"/>
      <c r="D13" s="31" t="s">
        <v>26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23</v>
      </c>
      <c r="AL13" s="21"/>
      <c r="AM13" s="21"/>
      <c r="AN13" s="33" t="s">
        <v>27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27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25</v>
      </c>
      <c r="AL14" s="21"/>
      <c r="AM14" s="21"/>
      <c r="AN14" s="33" t="s">
        <v>27</v>
      </c>
      <c r="AO14" s="21"/>
      <c r="AP14" s="21"/>
      <c r="AQ14" s="21"/>
      <c r="AR14" s="19"/>
      <c r="BE14" s="30"/>
      <c r="BS14" s="16" t="s">
        <v>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28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23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29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25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30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31</v>
      </c>
    </row>
    <row r="19" s="1" customFormat="1" ht="12" customHeight="1">
      <c r="B19" s="20"/>
      <c r="C19" s="21"/>
      <c r="D19" s="31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23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31</v>
      </c>
    </row>
    <row r="20" s="1" customFormat="1" ht="18.48" customHeight="1">
      <c r="B20" s="20"/>
      <c r="C20" s="21"/>
      <c r="D20" s="21"/>
      <c r="E20" s="26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25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30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2" customFormat="1" ht="25.92" customHeight="1">
      <c r="A26" s="37"/>
      <c r="B26" s="38"/>
      <c r="C26" s="39"/>
      <c r="D26" s="40" t="s">
        <v>35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36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37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38</v>
      </c>
      <c r="AL28" s="44"/>
      <c r="AM28" s="44"/>
      <c r="AN28" s="44"/>
      <c r="AO28" s="44"/>
      <c r="AP28" s="39"/>
      <c r="AQ28" s="39"/>
      <c r="AR28" s="43"/>
      <c r="BE28" s="30"/>
    </row>
    <row r="29" s="3" customFormat="1" ht="14.4" customHeight="1">
      <c r="A29" s="3"/>
      <c r="B29" s="45"/>
      <c r="C29" s="46"/>
      <c r="D29" s="31" t="s">
        <v>39</v>
      </c>
      <c r="E29" s="46"/>
      <c r="F29" s="47" t="s">
        <v>40</v>
      </c>
      <c r="G29" s="46"/>
      <c r="H29" s="46"/>
      <c r="I29" s="46"/>
      <c r="J29" s="46"/>
      <c r="K29" s="46"/>
      <c r="L29" s="48">
        <v>0.20000000000000001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0">
        <f>ROUND(AZ94, 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0">
        <f>ROUND(AV94, 2)</f>
        <v>0</v>
      </c>
      <c r="AL29" s="49"/>
      <c r="AM29" s="49"/>
      <c r="AN29" s="49"/>
      <c r="AO29" s="49"/>
      <c r="AP29" s="49"/>
      <c r="AQ29" s="49"/>
      <c r="AR29" s="51"/>
      <c r="AS29" s="52"/>
      <c r="AT29" s="52"/>
      <c r="AU29" s="52"/>
      <c r="AV29" s="52"/>
      <c r="AW29" s="52"/>
      <c r="AX29" s="52"/>
      <c r="AY29" s="52"/>
      <c r="AZ29" s="52"/>
      <c r="BE29" s="53"/>
    </row>
    <row r="30" s="3" customFormat="1" ht="14.4" customHeight="1">
      <c r="A30" s="3"/>
      <c r="B30" s="45"/>
      <c r="C30" s="46"/>
      <c r="D30" s="46"/>
      <c r="E30" s="46"/>
      <c r="F30" s="47" t="s">
        <v>41</v>
      </c>
      <c r="G30" s="46"/>
      <c r="H30" s="46"/>
      <c r="I30" s="46"/>
      <c r="J30" s="46"/>
      <c r="K30" s="46"/>
      <c r="L30" s="48">
        <v>0.20000000000000001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0">
        <f>ROUND(BA94, 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0">
        <f>ROUND(AW94, 2)</f>
        <v>0</v>
      </c>
      <c r="AL30" s="49"/>
      <c r="AM30" s="49"/>
      <c r="AN30" s="49"/>
      <c r="AO30" s="49"/>
      <c r="AP30" s="49"/>
      <c r="AQ30" s="49"/>
      <c r="AR30" s="51"/>
      <c r="AS30" s="52"/>
      <c r="AT30" s="52"/>
      <c r="AU30" s="52"/>
      <c r="AV30" s="52"/>
      <c r="AW30" s="52"/>
      <c r="AX30" s="52"/>
      <c r="AY30" s="52"/>
      <c r="AZ30" s="52"/>
      <c r="BE30" s="53"/>
    </row>
    <row r="31" hidden="1" s="3" customFormat="1" ht="14.4" customHeight="1">
      <c r="A31" s="3"/>
      <c r="B31" s="45"/>
      <c r="C31" s="46"/>
      <c r="D31" s="46"/>
      <c r="E31" s="46"/>
      <c r="F31" s="31" t="s">
        <v>42</v>
      </c>
      <c r="G31" s="46"/>
      <c r="H31" s="46"/>
      <c r="I31" s="46"/>
      <c r="J31" s="46"/>
      <c r="K31" s="46"/>
      <c r="L31" s="54">
        <v>0.20000000000000001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55">
        <f>ROUND(BB94,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55">
        <v>0</v>
      </c>
      <c r="AL31" s="46"/>
      <c r="AM31" s="46"/>
      <c r="AN31" s="46"/>
      <c r="AO31" s="46"/>
      <c r="AP31" s="46"/>
      <c r="AQ31" s="46"/>
      <c r="AR31" s="56"/>
      <c r="BE31" s="53"/>
    </row>
    <row r="32" hidden="1" s="3" customFormat="1" ht="14.4" customHeight="1">
      <c r="A32" s="3"/>
      <c r="B32" s="45"/>
      <c r="C32" s="46"/>
      <c r="D32" s="46"/>
      <c r="E32" s="46"/>
      <c r="F32" s="31" t="s">
        <v>43</v>
      </c>
      <c r="G32" s="46"/>
      <c r="H32" s="46"/>
      <c r="I32" s="46"/>
      <c r="J32" s="46"/>
      <c r="K32" s="46"/>
      <c r="L32" s="54">
        <v>0.20000000000000001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55">
        <f>ROUND(BC94,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55">
        <v>0</v>
      </c>
      <c r="AL32" s="46"/>
      <c r="AM32" s="46"/>
      <c r="AN32" s="46"/>
      <c r="AO32" s="46"/>
      <c r="AP32" s="46"/>
      <c r="AQ32" s="46"/>
      <c r="AR32" s="56"/>
      <c r="BE32" s="53"/>
    </row>
    <row r="33" hidden="1" s="3" customFormat="1" ht="14.4" customHeight="1">
      <c r="A33" s="3"/>
      <c r="B33" s="45"/>
      <c r="C33" s="46"/>
      <c r="D33" s="46"/>
      <c r="E33" s="46"/>
      <c r="F33" s="47" t="s">
        <v>44</v>
      </c>
      <c r="G33" s="46"/>
      <c r="H33" s="46"/>
      <c r="I33" s="46"/>
      <c r="J33" s="46"/>
      <c r="K33" s="46"/>
      <c r="L33" s="48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0">
        <f>ROUND(BD94, 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0">
        <v>0</v>
      </c>
      <c r="AL33" s="49"/>
      <c r="AM33" s="49"/>
      <c r="AN33" s="49"/>
      <c r="AO33" s="49"/>
      <c r="AP33" s="49"/>
      <c r="AQ33" s="49"/>
      <c r="AR33" s="51"/>
      <c r="AS33" s="52"/>
      <c r="AT33" s="52"/>
      <c r="AU33" s="52"/>
      <c r="AV33" s="52"/>
      <c r="AW33" s="52"/>
      <c r="AX33" s="52"/>
      <c r="AY33" s="52"/>
      <c r="AZ33" s="52"/>
      <c r="BE33" s="53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="2" customFormat="1" ht="25.92" customHeight="1">
      <c r="A35" s="37"/>
      <c r="B35" s="38"/>
      <c r="C35" s="57"/>
      <c r="D35" s="58" t="s">
        <v>45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60" t="s">
        <v>46</v>
      </c>
      <c r="U35" s="59"/>
      <c r="V35" s="59"/>
      <c r="W35" s="59"/>
      <c r="X35" s="61" t="s">
        <v>47</v>
      </c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2">
        <f>SUM(AK26:AK33)</f>
        <v>0</v>
      </c>
      <c r="AL35" s="59"/>
      <c r="AM35" s="59"/>
      <c r="AN35" s="59"/>
      <c r="AO35" s="63"/>
      <c r="AP35" s="57"/>
      <c r="AQ35" s="57"/>
      <c r="AR35" s="43"/>
      <c r="BE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64"/>
      <c r="C49" s="65"/>
      <c r="D49" s="66" t="s">
        <v>48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6" t="s">
        <v>49</v>
      </c>
      <c r="AI49" s="67"/>
      <c r="AJ49" s="67"/>
      <c r="AK49" s="67"/>
      <c r="AL49" s="67"/>
      <c r="AM49" s="67"/>
      <c r="AN49" s="67"/>
      <c r="AO49" s="67"/>
      <c r="AP49" s="65"/>
      <c r="AQ49" s="65"/>
      <c r="AR49" s="68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7"/>
      <c r="B60" s="38"/>
      <c r="C60" s="39"/>
      <c r="D60" s="69" t="s">
        <v>50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9" t="s">
        <v>51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9" t="s">
        <v>50</v>
      </c>
      <c r="AI60" s="41"/>
      <c r="AJ60" s="41"/>
      <c r="AK60" s="41"/>
      <c r="AL60" s="41"/>
      <c r="AM60" s="69" t="s">
        <v>51</v>
      </c>
      <c r="AN60" s="41"/>
      <c r="AO60" s="41"/>
      <c r="AP60" s="39"/>
      <c r="AQ60" s="39"/>
      <c r="AR60" s="43"/>
      <c r="BE60" s="37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7"/>
      <c r="B64" s="38"/>
      <c r="C64" s="39"/>
      <c r="D64" s="66" t="s">
        <v>52</v>
      </c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66" t="s">
        <v>53</v>
      </c>
      <c r="AI64" s="70"/>
      <c r="AJ64" s="70"/>
      <c r="AK64" s="70"/>
      <c r="AL64" s="70"/>
      <c r="AM64" s="70"/>
      <c r="AN64" s="70"/>
      <c r="AO64" s="70"/>
      <c r="AP64" s="39"/>
      <c r="AQ64" s="39"/>
      <c r="AR64" s="43"/>
      <c r="BE64" s="37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7"/>
      <c r="B75" s="38"/>
      <c r="C75" s="39"/>
      <c r="D75" s="69" t="s">
        <v>50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9" t="s">
        <v>51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9" t="s">
        <v>50</v>
      </c>
      <c r="AI75" s="41"/>
      <c r="AJ75" s="41"/>
      <c r="AK75" s="41"/>
      <c r="AL75" s="41"/>
      <c r="AM75" s="69" t="s">
        <v>51</v>
      </c>
      <c r="AN75" s="41"/>
      <c r="AO75" s="41"/>
      <c r="AP75" s="39"/>
      <c r="AQ75" s="39"/>
      <c r="AR75" s="43"/>
      <c r="BE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="2" customFormat="1" ht="6.96" customHeight="1">
      <c r="A77" s="37"/>
      <c r="B77" s="71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43"/>
      <c r="BE77" s="37"/>
    </row>
    <row r="81" s="2" customFormat="1" ht="6.96" customHeight="1">
      <c r="A81" s="37"/>
      <c r="B81" s="73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43"/>
      <c r="BE81" s="37"/>
    </row>
    <row r="82" s="2" customFormat="1" ht="24.96" customHeight="1">
      <c r="A82" s="37"/>
      <c r="B82" s="38"/>
      <c r="C82" s="22" t="s">
        <v>54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="4" customFormat="1" ht="12" customHeight="1">
      <c r="A84" s="4"/>
      <c r="B84" s="75"/>
      <c r="C84" s="31" t="s">
        <v>11</v>
      </c>
      <c r="D84" s="76"/>
      <c r="E84" s="76"/>
      <c r="F84" s="76"/>
      <c r="G84" s="76"/>
      <c r="H84" s="76"/>
      <c r="I84" s="76"/>
      <c r="J84" s="76"/>
      <c r="K84" s="76"/>
      <c r="L84" s="76" t="str">
        <f>K5</f>
        <v>2019/010</v>
      </c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7"/>
      <c r="BE84" s="4"/>
    </row>
    <row r="85" s="5" customFormat="1" ht="36.96" customHeight="1">
      <c r="A85" s="5"/>
      <c r="B85" s="78"/>
      <c r="C85" s="79" t="s">
        <v>14</v>
      </c>
      <c r="D85" s="80"/>
      <c r="E85" s="80"/>
      <c r="F85" s="80"/>
      <c r="G85" s="80"/>
      <c r="H85" s="80"/>
      <c r="I85" s="80"/>
      <c r="J85" s="80"/>
      <c r="K85" s="80"/>
      <c r="L85" s="81" t="str">
        <f>K6</f>
        <v xml:space="preserve">Záchranné, konzervačné a rekonštrukčné stavebné  práce na Fiľakovskom hrade</v>
      </c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2"/>
      <c r="BE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="2" customFormat="1" ht="12" customHeight="1">
      <c r="A87" s="37"/>
      <c r="B87" s="38"/>
      <c r="C87" s="31" t="s">
        <v>18</v>
      </c>
      <c r="D87" s="39"/>
      <c r="E87" s="39"/>
      <c r="F87" s="39"/>
      <c r="G87" s="39"/>
      <c r="H87" s="39"/>
      <c r="I87" s="39"/>
      <c r="J87" s="39"/>
      <c r="K87" s="39"/>
      <c r="L87" s="83" t="str">
        <f>IF(K8="","",K8)</f>
        <v xml:space="preserve">Hrad Fiľakovo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20</v>
      </c>
      <c r="AJ87" s="39"/>
      <c r="AK87" s="39"/>
      <c r="AL87" s="39"/>
      <c r="AM87" s="84" t="str">
        <f>IF(AN8= "","",AN8)</f>
        <v>19. 10. 2021</v>
      </c>
      <c r="AN87" s="84"/>
      <c r="AO87" s="39"/>
      <c r="AP87" s="39"/>
      <c r="AQ87" s="39"/>
      <c r="AR87" s="43"/>
      <c r="B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="2" customFormat="1" ht="25.65" customHeight="1">
      <c r="A89" s="37"/>
      <c r="B89" s="38"/>
      <c r="C89" s="31" t="s">
        <v>22</v>
      </c>
      <c r="D89" s="39"/>
      <c r="E89" s="39"/>
      <c r="F89" s="39"/>
      <c r="G89" s="39"/>
      <c r="H89" s="39"/>
      <c r="I89" s="39"/>
      <c r="J89" s="39"/>
      <c r="K89" s="39"/>
      <c r="L89" s="76" t="str">
        <f>IF(E11= 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28</v>
      </c>
      <c r="AJ89" s="39"/>
      <c r="AK89" s="39"/>
      <c r="AL89" s="39"/>
      <c r="AM89" s="85" t="str">
        <f>IF(E17="","",E17)</f>
        <v xml:space="preserve">Ing. arch. Peter Nižňanský, r.č.1838AA   </v>
      </c>
      <c r="AN89" s="76"/>
      <c r="AO89" s="76"/>
      <c r="AP89" s="76"/>
      <c r="AQ89" s="39"/>
      <c r="AR89" s="43"/>
      <c r="AS89" s="86" t="s">
        <v>55</v>
      </c>
      <c r="AT89" s="87"/>
      <c r="AU89" s="88"/>
      <c r="AV89" s="88"/>
      <c r="AW89" s="88"/>
      <c r="AX89" s="88"/>
      <c r="AY89" s="88"/>
      <c r="AZ89" s="88"/>
      <c r="BA89" s="88"/>
      <c r="BB89" s="88"/>
      <c r="BC89" s="88"/>
      <c r="BD89" s="89"/>
      <c r="BE89" s="37"/>
    </row>
    <row r="90" s="2" customFormat="1" ht="15.15" customHeight="1">
      <c r="A90" s="37"/>
      <c r="B90" s="38"/>
      <c r="C90" s="31" t="s">
        <v>26</v>
      </c>
      <c r="D90" s="39"/>
      <c r="E90" s="39"/>
      <c r="F90" s="39"/>
      <c r="G90" s="39"/>
      <c r="H90" s="39"/>
      <c r="I90" s="39"/>
      <c r="J90" s="39"/>
      <c r="K90" s="39"/>
      <c r="L90" s="76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32</v>
      </c>
      <c r="AJ90" s="39"/>
      <c r="AK90" s="39"/>
      <c r="AL90" s="39"/>
      <c r="AM90" s="85" t="str">
        <f>IF(E20="","",E20)</f>
        <v xml:space="preserve">Ján Antošík </v>
      </c>
      <c r="AN90" s="76"/>
      <c r="AO90" s="76"/>
      <c r="AP90" s="76"/>
      <c r="AQ90" s="39"/>
      <c r="AR90" s="43"/>
      <c r="AS90" s="90"/>
      <c r="AT90" s="91"/>
      <c r="AU90" s="92"/>
      <c r="AV90" s="92"/>
      <c r="AW90" s="92"/>
      <c r="AX90" s="92"/>
      <c r="AY90" s="92"/>
      <c r="AZ90" s="92"/>
      <c r="BA90" s="92"/>
      <c r="BB90" s="92"/>
      <c r="BC90" s="92"/>
      <c r="BD90" s="93"/>
      <c r="BE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94"/>
      <c r="AT91" s="95"/>
      <c r="AU91" s="96"/>
      <c r="AV91" s="96"/>
      <c r="AW91" s="96"/>
      <c r="AX91" s="96"/>
      <c r="AY91" s="96"/>
      <c r="AZ91" s="96"/>
      <c r="BA91" s="96"/>
      <c r="BB91" s="96"/>
      <c r="BC91" s="96"/>
      <c r="BD91" s="97"/>
      <c r="BE91" s="37"/>
    </row>
    <row r="92" s="2" customFormat="1" ht="29.28" customHeight="1">
      <c r="A92" s="37"/>
      <c r="B92" s="38"/>
      <c r="C92" s="98" t="s">
        <v>56</v>
      </c>
      <c r="D92" s="99"/>
      <c r="E92" s="99"/>
      <c r="F92" s="99"/>
      <c r="G92" s="99"/>
      <c r="H92" s="100"/>
      <c r="I92" s="101" t="s">
        <v>57</v>
      </c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102" t="s">
        <v>58</v>
      </c>
      <c r="AH92" s="99"/>
      <c r="AI92" s="99"/>
      <c r="AJ92" s="99"/>
      <c r="AK92" s="99"/>
      <c r="AL92" s="99"/>
      <c r="AM92" s="99"/>
      <c r="AN92" s="101" t="s">
        <v>59</v>
      </c>
      <c r="AO92" s="99"/>
      <c r="AP92" s="103"/>
      <c r="AQ92" s="104" t="s">
        <v>60</v>
      </c>
      <c r="AR92" s="43"/>
      <c r="AS92" s="105" t="s">
        <v>61</v>
      </c>
      <c r="AT92" s="106" t="s">
        <v>62</v>
      </c>
      <c r="AU92" s="106" t="s">
        <v>63</v>
      </c>
      <c r="AV92" s="106" t="s">
        <v>64</v>
      </c>
      <c r="AW92" s="106" t="s">
        <v>65</v>
      </c>
      <c r="AX92" s="106" t="s">
        <v>66</v>
      </c>
      <c r="AY92" s="106" t="s">
        <v>67</v>
      </c>
      <c r="AZ92" s="106" t="s">
        <v>68</v>
      </c>
      <c r="BA92" s="106" t="s">
        <v>69</v>
      </c>
      <c r="BB92" s="106" t="s">
        <v>70</v>
      </c>
      <c r="BC92" s="106" t="s">
        <v>71</v>
      </c>
      <c r="BD92" s="107" t="s">
        <v>72</v>
      </c>
      <c r="BE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8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10"/>
      <c r="BE93" s="37"/>
    </row>
    <row r="94" s="6" customFormat="1" ht="32.4" customHeight="1">
      <c r="A94" s="6"/>
      <c r="B94" s="111"/>
      <c r="C94" s="112" t="s">
        <v>73</v>
      </c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4">
        <f>ROUND(AG95,2)</f>
        <v>0</v>
      </c>
      <c r="AH94" s="114"/>
      <c r="AI94" s="114"/>
      <c r="AJ94" s="114"/>
      <c r="AK94" s="114"/>
      <c r="AL94" s="114"/>
      <c r="AM94" s="114"/>
      <c r="AN94" s="115">
        <f>SUM(AG94,AT94)</f>
        <v>0</v>
      </c>
      <c r="AO94" s="115"/>
      <c r="AP94" s="115"/>
      <c r="AQ94" s="116" t="s">
        <v>1</v>
      </c>
      <c r="AR94" s="117"/>
      <c r="AS94" s="118">
        <f>ROUND(AS95,2)</f>
        <v>0</v>
      </c>
      <c r="AT94" s="119">
        <f>ROUND(SUM(AV94:AW94),2)</f>
        <v>0</v>
      </c>
      <c r="AU94" s="120">
        <f>ROUND(AU95,5)</f>
        <v>0</v>
      </c>
      <c r="AV94" s="119">
        <f>ROUND(AZ94*L29,2)</f>
        <v>0</v>
      </c>
      <c r="AW94" s="119">
        <f>ROUND(BA94*L30,2)</f>
        <v>0</v>
      </c>
      <c r="AX94" s="119">
        <f>ROUND(BB94*L29,2)</f>
        <v>0</v>
      </c>
      <c r="AY94" s="119">
        <f>ROUND(BC94*L30,2)</f>
        <v>0</v>
      </c>
      <c r="AZ94" s="119">
        <f>ROUND(AZ95,2)</f>
        <v>0</v>
      </c>
      <c r="BA94" s="119">
        <f>ROUND(BA95,2)</f>
        <v>0</v>
      </c>
      <c r="BB94" s="119">
        <f>ROUND(BB95,2)</f>
        <v>0</v>
      </c>
      <c r="BC94" s="119">
        <f>ROUND(BC95,2)</f>
        <v>0</v>
      </c>
      <c r="BD94" s="121">
        <f>ROUND(BD95,2)</f>
        <v>0</v>
      </c>
      <c r="BE94" s="6"/>
      <c r="BS94" s="122" t="s">
        <v>74</v>
      </c>
      <c r="BT94" s="122" t="s">
        <v>75</v>
      </c>
      <c r="BU94" s="123" t="s">
        <v>76</v>
      </c>
      <c r="BV94" s="122" t="s">
        <v>77</v>
      </c>
      <c r="BW94" s="122" t="s">
        <v>5</v>
      </c>
      <c r="BX94" s="122" t="s">
        <v>78</v>
      </c>
      <c r="CL94" s="122" t="s">
        <v>1</v>
      </c>
    </row>
    <row r="95" s="7" customFormat="1" ht="16.5" customHeight="1">
      <c r="A95" s="124" t="s">
        <v>79</v>
      </c>
      <c r="B95" s="125"/>
      <c r="C95" s="126"/>
      <c r="D95" s="127" t="s">
        <v>80</v>
      </c>
      <c r="E95" s="127"/>
      <c r="F95" s="127"/>
      <c r="G95" s="127"/>
      <c r="H95" s="127"/>
      <c r="I95" s="128"/>
      <c r="J95" s="127" t="s">
        <v>81</v>
      </c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9">
        <f>'2021-01 - Drevené pódium ...'!J30</f>
        <v>0</v>
      </c>
      <c r="AH95" s="128"/>
      <c r="AI95" s="128"/>
      <c r="AJ95" s="128"/>
      <c r="AK95" s="128"/>
      <c r="AL95" s="128"/>
      <c r="AM95" s="128"/>
      <c r="AN95" s="129">
        <f>SUM(AG95,AT95)</f>
        <v>0</v>
      </c>
      <c r="AO95" s="128"/>
      <c r="AP95" s="128"/>
      <c r="AQ95" s="130" t="s">
        <v>82</v>
      </c>
      <c r="AR95" s="131"/>
      <c r="AS95" s="132">
        <v>0</v>
      </c>
      <c r="AT95" s="133">
        <f>ROUND(SUM(AV95:AW95),2)</f>
        <v>0</v>
      </c>
      <c r="AU95" s="134">
        <f>'2021-01 - Drevené pódium ...'!P122</f>
        <v>0</v>
      </c>
      <c r="AV95" s="133">
        <f>'2021-01 - Drevené pódium ...'!J33</f>
        <v>0</v>
      </c>
      <c r="AW95" s="133">
        <f>'2021-01 - Drevené pódium ...'!J34</f>
        <v>0</v>
      </c>
      <c r="AX95" s="133">
        <f>'2021-01 - Drevené pódium ...'!J35</f>
        <v>0</v>
      </c>
      <c r="AY95" s="133">
        <f>'2021-01 - Drevené pódium ...'!J36</f>
        <v>0</v>
      </c>
      <c r="AZ95" s="133">
        <f>'2021-01 - Drevené pódium ...'!F33</f>
        <v>0</v>
      </c>
      <c r="BA95" s="133">
        <f>'2021-01 - Drevené pódium ...'!F34</f>
        <v>0</v>
      </c>
      <c r="BB95" s="133">
        <f>'2021-01 - Drevené pódium ...'!F35</f>
        <v>0</v>
      </c>
      <c r="BC95" s="133">
        <f>'2021-01 - Drevené pódium ...'!F36</f>
        <v>0</v>
      </c>
      <c r="BD95" s="135">
        <f>'2021-01 - Drevené pódium ...'!F37</f>
        <v>0</v>
      </c>
      <c r="BE95" s="7"/>
      <c r="BT95" s="136" t="s">
        <v>83</v>
      </c>
      <c r="BV95" s="136" t="s">
        <v>77</v>
      </c>
      <c r="BW95" s="136" t="s">
        <v>84</v>
      </c>
      <c r="BX95" s="136" t="s">
        <v>5</v>
      </c>
      <c r="CL95" s="136" t="s">
        <v>1</v>
      </c>
      <c r="CM95" s="136" t="s">
        <v>75</v>
      </c>
    </row>
    <row r="96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="2" customFormat="1" ht="6.96" customHeight="1">
      <c r="A97" s="37"/>
      <c r="B97" s="71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sheet="1" formatColumns="0" formatRows="0" objects="1" scenarios="1" spinCount="100000" saltValue="U/ofYUOIrBOquxbFPj3ZDVzRE3gI0ilkBZojZX20pOfc4Ck2Zp9jIL92kEL8gdLOWVavG4Nhjta2meDOa2Q09g==" hashValue="4s6gJ8hOym7+PAyur/WPhUY3gA9/1/Q8Kh4VpYBD101rNv6yDICT2U00qlJzBvtsor9T5m01oaFm0NDi4EdDOQ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021-01 - Drevené pódium 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84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9"/>
      <c r="AT3" s="16" t="s">
        <v>75</v>
      </c>
    </row>
    <row r="4" s="1" customFormat="1" ht="24.96" customHeight="1">
      <c r="B4" s="19"/>
      <c r="D4" s="139" t="s">
        <v>85</v>
      </c>
      <c r="L4" s="19"/>
      <c r="M4" s="140" t="s">
        <v>9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41" t="s">
        <v>14</v>
      </c>
      <c r="L6" s="19"/>
    </row>
    <row r="7" s="1" customFormat="1" ht="26.25" customHeight="1">
      <c r="B7" s="19"/>
      <c r="E7" s="142" t="str">
        <f>'Rekapitulácia stavby'!K6</f>
        <v xml:space="preserve">Záchranné, konzervačné a rekonštrukčné stavebné  práce na Fiľakovskom hrade</v>
      </c>
      <c r="F7" s="141"/>
      <c r="G7" s="141"/>
      <c r="H7" s="141"/>
      <c r="L7" s="19"/>
    </row>
    <row r="8" s="2" customFormat="1" ht="12" customHeight="1">
      <c r="A8" s="37"/>
      <c r="B8" s="43"/>
      <c r="C8" s="37"/>
      <c r="D8" s="141" t="s">
        <v>86</v>
      </c>
      <c r="E8" s="37"/>
      <c r="F8" s="37"/>
      <c r="G8" s="37"/>
      <c r="H8" s="37"/>
      <c r="I8" s="37"/>
      <c r="J8" s="37"/>
      <c r="K8" s="37"/>
      <c r="L8" s="68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3" t="s">
        <v>87</v>
      </c>
      <c r="F9" s="37"/>
      <c r="G9" s="37"/>
      <c r="H9" s="37"/>
      <c r="I9" s="37"/>
      <c r="J9" s="37"/>
      <c r="K9" s="37"/>
      <c r="L9" s="68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8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41" t="s">
        <v>16</v>
      </c>
      <c r="E11" s="37"/>
      <c r="F11" s="144" t="s">
        <v>1</v>
      </c>
      <c r="G11" s="37"/>
      <c r="H11" s="37"/>
      <c r="I11" s="141" t="s">
        <v>17</v>
      </c>
      <c r="J11" s="144" t="s">
        <v>1</v>
      </c>
      <c r="K11" s="37"/>
      <c r="L11" s="68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41" t="s">
        <v>18</v>
      </c>
      <c r="E12" s="37"/>
      <c r="F12" s="144" t="s">
        <v>19</v>
      </c>
      <c r="G12" s="37"/>
      <c r="H12" s="37"/>
      <c r="I12" s="141" t="s">
        <v>20</v>
      </c>
      <c r="J12" s="145" t="str">
        <f>'Rekapitulácia stavby'!AN8</f>
        <v>19. 10. 2021</v>
      </c>
      <c r="K12" s="37"/>
      <c r="L12" s="6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8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41" t="s">
        <v>22</v>
      </c>
      <c r="E14" s="37"/>
      <c r="F14" s="37"/>
      <c r="G14" s="37"/>
      <c r="H14" s="37"/>
      <c r="I14" s="141" t="s">
        <v>23</v>
      </c>
      <c r="J14" s="144" t="str">
        <f>IF('Rekapitulácia stavby'!AN10="","",'Rekapitulácia stavby'!AN10)</f>
        <v/>
      </c>
      <c r="K14" s="37"/>
      <c r="L14" s="68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4" t="str">
        <f>IF('Rekapitulácia stavby'!E11="","",'Rekapitulácia stavby'!E11)</f>
        <v xml:space="preserve"> </v>
      </c>
      <c r="F15" s="37"/>
      <c r="G15" s="37"/>
      <c r="H15" s="37"/>
      <c r="I15" s="141" t="s">
        <v>25</v>
      </c>
      <c r="J15" s="144" t="str">
        <f>IF('Rekapitulácia stavby'!AN11="","",'Rekapitulácia stavby'!AN11)</f>
        <v/>
      </c>
      <c r="K15" s="37"/>
      <c r="L15" s="68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8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41" t="s">
        <v>26</v>
      </c>
      <c r="E17" s="37"/>
      <c r="F17" s="37"/>
      <c r="G17" s="37"/>
      <c r="H17" s="37"/>
      <c r="I17" s="141" t="s">
        <v>23</v>
      </c>
      <c r="J17" s="32" t="str">
        <f>'Rekapitulácia stavby'!AN13</f>
        <v>Vyplň údaj</v>
      </c>
      <c r="K17" s="37"/>
      <c r="L17" s="68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'Rekapitulácia stavby'!E14</f>
        <v>Vyplň údaj</v>
      </c>
      <c r="F18" s="144"/>
      <c r="G18" s="144"/>
      <c r="H18" s="144"/>
      <c r="I18" s="141" t="s">
        <v>25</v>
      </c>
      <c r="J18" s="32" t="str">
        <f>'Rekapitulácia stavby'!AN14</f>
        <v>Vyplň údaj</v>
      </c>
      <c r="K18" s="37"/>
      <c r="L18" s="68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8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41" t="s">
        <v>28</v>
      </c>
      <c r="E20" s="37"/>
      <c r="F20" s="37"/>
      <c r="G20" s="37"/>
      <c r="H20" s="37"/>
      <c r="I20" s="141" t="s">
        <v>23</v>
      </c>
      <c r="J20" s="144" t="s">
        <v>1</v>
      </c>
      <c r="K20" s="37"/>
      <c r="L20" s="68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4" t="s">
        <v>29</v>
      </c>
      <c r="F21" s="37"/>
      <c r="G21" s="37"/>
      <c r="H21" s="37"/>
      <c r="I21" s="141" t="s">
        <v>25</v>
      </c>
      <c r="J21" s="144" t="s">
        <v>1</v>
      </c>
      <c r="K21" s="37"/>
      <c r="L21" s="68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8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41" t="s">
        <v>32</v>
      </c>
      <c r="E23" s="37"/>
      <c r="F23" s="37"/>
      <c r="G23" s="37"/>
      <c r="H23" s="37"/>
      <c r="I23" s="141" t="s">
        <v>23</v>
      </c>
      <c r="J23" s="144" t="s">
        <v>1</v>
      </c>
      <c r="K23" s="37"/>
      <c r="L23" s="6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4" t="s">
        <v>33</v>
      </c>
      <c r="F24" s="37"/>
      <c r="G24" s="37"/>
      <c r="H24" s="37"/>
      <c r="I24" s="141" t="s">
        <v>25</v>
      </c>
      <c r="J24" s="144" t="s">
        <v>1</v>
      </c>
      <c r="K24" s="37"/>
      <c r="L24" s="68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8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41" t="s">
        <v>34</v>
      </c>
      <c r="E26" s="37"/>
      <c r="F26" s="37"/>
      <c r="G26" s="37"/>
      <c r="H26" s="37"/>
      <c r="I26" s="37"/>
      <c r="J26" s="37"/>
      <c r="K26" s="37"/>
      <c r="L26" s="68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8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50"/>
      <c r="E29" s="150"/>
      <c r="F29" s="150"/>
      <c r="G29" s="150"/>
      <c r="H29" s="150"/>
      <c r="I29" s="150"/>
      <c r="J29" s="150"/>
      <c r="K29" s="150"/>
      <c r="L29" s="68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51" t="s">
        <v>35</v>
      </c>
      <c r="E30" s="37"/>
      <c r="F30" s="37"/>
      <c r="G30" s="37"/>
      <c r="H30" s="37"/>
      <c r="I30" s="37"/>
      <c r="J30" s="152">
        <f>ROUND(J122, 2)</f>
        <v>0</v>
      </c>
      <c r="K30" s="37"/>
      <c r="L30" s="68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50"/>
      <c r="E31" s="150"/>
      <c r="F31" s="150"/>
      <c r="G31" s="150"/>
      <c r="H31" s="150"/>
      <c r="I31" s="150"/>
      <c r="J31" s="150"/>
      <c r="K31" s="150"/>
      <c r="L31" s="68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3" t="s">
        <v>37</v>
      </c>
      <c r="G32" s="37"/>
      <c r="H32" s="37"/>
      <c r="I32" s="153" t="s">
        <v>36</v>
      </c>
      <c r="J32" s="153" t="s">
        <v>38</v>
      </c>
      <c r="K32" s="37"/>
      <c r="L32" s="68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4" t="s">
        <v>39</v>
      </c>
      <c r="E33" s="155" t="s">
        <v>40</v>
      </c>
      <c r="F33" s="156">
        <f>ROUND((SUM(BE122:BE157)),  2)</f>
        <v>0</v>
      </c>
      <c r="G33" s="157"/>
      <c r="H33" s="157"/>
      <c r="I33" s="158">
        <v>0.20000000000000001</v>
      </c>
      <c r="J33" s="156">
        <f>ROUND(((SUM(BE122:BE157))*I33),  2)</f>
        <v>0</v>
      </c>
      <c r="K33" s="37"/>
      <c r="L33" s="68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55" t="s">
        <v>41</v>
      </c>
      <c r="F34" s="156">
        <f>ROUND((SUM(BF122:BF157)),  2)</f>
        <v>0</v>
      </c>
      <c r="G34" s="157"/>
      <c r="H34" s="157"/>
      <c r="I34" s="158">
        <v>0.20000000000000001</v>
      </c>
      <c r="J34" s="156">
        <f>ROUND(((SUM(BF122:BF157))*I34),  2)</f>
        <v>0</v>
      </c>
      <c r="K34" s="37"/>
      <c r="L34" s="6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41" t="s">
        <v>42</v>
      </c>
      <c r="F35" s="159">
        <f>ROUND((SUM(BG122:BG157)),  2)</f>
        <v>0</v>
      </c>
      <c r="G35" s="37"/>
      <c r="H35" s="37"/>
      <c r="I35" s="160">
        <v>0.20000000000000001</v>
      </c>
      <c r="J35" s="159">
        <f>0</f>
        <v>0</v>
      </c>
      <c r="K35" s="37"/>
      <c r="L35" s="68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41" t="s">
        <v>43</v>
      </c>
      <c r="F36" s="159">
        <f>ROUND((SUM(BH122:BH157)),  2)</f>
        <v>0</v>
      </c>
      <c r="G36" s="37"/>
      <c r="H36" s="37"/>
      <c r="I36" s="160">
        <v>0.20000000000000001</v>
      </c>
      <c r="J36" s="159">
        <f>0</f>
        <v>0</v>
      </c>
      <c r="K36" s="37"/>
      <c r="L36" s="68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55" t="s">
        <v>44</v>
      </c>
      <c r="F37" s="156">
        <f>ROUND((SUM(BI122:BI157)),  2)</f>
        <v>0</v>
      </c>
      <c r="G37" s="157"/>
      <c r="H37" s="157"/>
      <c r="I37" s="158">
        <v>0</v>
      </c>
      <c r="J37" s="156">
        <f>0</f>
        <v>0</v>
      </c>
      <c r="K37" s="37"/>
      <c r="L37" s="68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8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61"/>
      <c r="D39" s="162" t="s">
        <v>45</v>
      </c>
      <c r="E39" s="163"/>
      <c r="F39" s="163"/>
      <c r="G39" s="164" t="s">
        <v>46</v>
      </c>
      <c r="H39" s="165" t="s">
        <v>47</v>
      </c>
      <c r="I39" s="163"/>
      <c r="J39" s="166">
        <f>SUM(J30:J37)</f>
        <v>0</v>
      </c>
      <c r="K39" s="167"/>
      <c r="L39" s="68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8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8"/>
      <c r="D50" s="168" t="s">
        <v>48</v>
      </c>
      <c r="E50" s="169"/>
      <c r="F50" s="169"/>
      <c r="G50" s="168" t="s">
        <v>49</v>
      </c>
      <c r="H50" s="169"/>
      <c r="I50" s="169"/>
      <c r="J50" s="169"/>
      <c r="K50" s="169"/>
      <c r="L50" s="68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70" t="s">
        <v>50</v>
      </c>
      <c r="E61" s="171"/>
      <c r="F61" s="172" t="s">
        <v>51</v>
      </c>
      <c r="G61" s="170" t="s">
        <v>50</v>
      </c>
      <c r="H61" s="171"/>
      <c r="I61" s="171"/>
      <c r="J61" s="173" t="s">
        <v>51</v>
      </c>
      <c r="K61" s="171"/>
      <c r="L61" s="68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8" t="s">
        <v>52</v>
      </c>
      <c r="E65" s="174"/>
      <c r="F65" s="174"/>
      <c r="G65" s="168" t="s">
        <v>53</v>
      </c>
      <c r="H65" s="174"/>
      <c r="I65" s="174"/>
      <c r="J65" s="174"/>
      <c r="K65" s="174"/>
      <c r="L65" s="68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70" t="s">
        <v>50</v>
      </c>
      <c r="E76" s="171"/>
      <c r="F76" s="172" t="s">
        <v>51</v>
      </c>
      <c r="G76" s="170" t="s">
        <v>50</v>
      </c>
      <c r="H76" s="171"/>
      <c r="I76" s="171"/>
      <c r="J76" s="173" t="s">
        <v>51</v>
      </c>
      <c r="K76" s="171"/>
      <c r="L76" s="68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75"/>
      <c r="C77" s="176"/>
      <c r="D77" s="176"/>
      <c r="E77" s="176"/>
      <c r="F77" s="176"/>
      <c r="G77" s="176"/>
      <c r="H77" s="176"/>
      <c r="I77" s="176"/>
      <c r="J77" s="176"/>
      <c r="K77" s="176"/>
      <c r="L77" s="68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77"/>
      <c r="C81" s="178"/>
      <c r="D81" s="178"/>
      <c r="E81" s="178"/>
      <c r="F81" s="178"/>
      <c r="G81" s="178"/>
      <c r="H81" s="178"/>
      <c r="I81" s="178"/>
      <c r="J81" s="178"/>
      <c r="K81" s="178"/>
      <c r="L81" s="68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88</v>
      </c>
      <c r="D82" s="39"/>
      <c r="E82" s="39"/>
      <c r="F82" s="39"/>
      <c r="G82" s="39"/>
      <c r="H82" s="39"/>
      <c r="I82" s="39"/>
      <c r="J82" s="39"/>
      <c r="K82" s="39"/>
      <c r="L82" s="68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8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14</v>
      </c>
      <c r="D84" s="39"/>
      <c r="E84" s="39"/>
      <c r="F84" s="39"/>
      <c r="G84" s="39"/>
      <c r="H84" s="39"/>
      <c r="I84" s="39"/>
      <c r="J84" s="39"/>
      <c r="K84" s="39"/>
      <c r="L84" s="68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26.25" customHeight="1">
      <c r="A85" s="37"/>
      <c r="B85" s="38"/>
      <c r="C85" s="39"/>
      <c r="D85" s="39"/>
      <c r="E85" s="179" t="str">
        <f>E7</f>
        <v xml:space="preserve">Záchranné, konzervačné a rekonštrukčné stavebné  práce na Fiľakovskom hrade</v>
      </c>
      <c r="F85" s="31"/>
      <c r="G85" s="31"/>
      <c r="H85" s="31"/>
      <c r="I85" s="39"/>
      <c r="J85" s="39"/>
      <c r="K85" s="39"/>
      <c r="L85" s="68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86</v>
      </c>
      <c r="D86" s="39"/>
      <c r="E86" s="39"/>
      <c r="F86" s="39"/>
      <c r="G86" s="39"/>
      <c r="H86" s="39"/>
      <c r="I86" s="39"/>
      <c r="J86" s="39"/>
      <c r="K86" s="39"/>
      <c r="L86" s="68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81" t="str">
        <f>E9</f>
        <v>2021/01 - Drevené pódium SO03</v>
      </c>
      <c r="F87" s="39"/>
      <c r="G87" s="39"/>
      <c r="H87" s="39"/>
      <c r="I87" s="39"/>
      <c r="J87" s="39"/>
      <c r="K87" s="39"/>
      <c r="L87" s="68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8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18</v>
      </c>
      <c r="D89" s="39"/>
      <c r="E89" s="39"/>
      <c r="F89" s="26" t="str">
        <f>F12</f>
        <v xml:space="preserve">Hrad Fiľakovo </v>
      </c>
      <c r="G89" s="39"/>
      <c r="H89" s="39"/>
      <c r="I89" s="31" t="s">
        <v>20</v>
      </c>
      <c r="J89" s="84" t="str">
        <f>IF(J12="","",J12)</f>
        <v>19. 10. 2021</v>
      </c>
      <c r="K89" s="39"/>
      <c r="L89" s="68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8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40.05" customHeight="1">
      <c r="A91" s="37"/>
      <c r="B91" s="38"/>
      <c r="C91" s="31" t="s">
        <v>22</v>
      </c>
      <c r="D91" s="39"/>
      <c r="E91" s="39"/>
      <c r="F91" s="26" t="str">
        <f>E15</f>
        <v xml:space="preserve"> </v>
      </c>
      <c r="G91" s="39"/>
      <c r="H91" s="39"/>
      <c r="I91" s="31" t="s">
        <v>28</v>
      </c>
      <c r="J91" s="35" t="str">
        <f>E21</f>
        <v xml:space="preserve">Ing. arch. Peter Nižňanský, r.č.1838AA   </v>
      </c>
      <c r="K91" s="39"/>
      <c r="L91" s="68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26</v>
      </c>
      <c r="D92" s="39"/>
      <c r="E92" s="39"/>
      <c r="F92" s="26" t="str">
        <f>IF(E18="","",E18)</f>
        <v>Vyplň údaj</v>
      </c>
      <c r="G92" s="39"/>
      <c r="H92" s="39"/>
      <c r="I92" s="31" t="s">
        <v>32</v>
      </c>
      <c r="J92" s="35" t="str">
        <f>E24</f>
        <v xml:space="preserve">Ján Antošík </v>
      </c>
      <c r="K92" s="39"/>
      <c r="L92" s="68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8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80" t="s">
        <v>89</v>
      </c>
      <c r="D94" s="181"/>
      <c r="E94" s="181"/>
      <c r="F94" s="181"/>
      <c r="G94" s="181"/>
      <c r="H94" s="181"/>
      <c r="I94" s="181"/>
      <c r="J94" s="182" t="s">
        <v>90</v>
      </c>
      <c r="K94" s="181"/>
      <c r="L94" s="68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8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83" t="s">
        <v>91</v>
      </c>
      <c r="D96" s="39"/>
      <c r="E96" s="39"/>
      <c r="F96" s="39"/>
      <c r="G96" s="39"/>
      <c r="H96" s="39"/>
      <c r="I96" s="39"/>
      <c r="J96" s="115">
        <f>J122</f>
        <v>0</v>
      </c>
      <c r="K96" s="39"/>
      <c r="L96" s="68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92</v>
      </c>
    </row>
    <row r="97" s="9" customFormat="1" ht="24.96" customHeight="1">
      <c r="A97" s="9"/>
      <c r="B97" s="184"/>
      <c r="C97" s="185"/>
      <c r="D97" s="186" t="s">
        <v>93</v>
      </c>
      <c r="E97" s="187"/>
      <c r="F97" s="187"/>
      <c r="G97" s="187"/>
      <c r="H97" s="187"/>
      <c r="I97" s="187"/>
      <c r="J97" s="188">
        <f>J123</f>
        <v>0</v>
      </c>
      <c r="K97" s="185"/>
      <c r="L97" s="18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0"/>
      <c r="C98" s="191"/>
      <c r="D98" s="192" t="s">
        <v>94</v>
      </c>
      <c r="E98" s="193"/>
      <c r="F98" s="193"/>
      <c r="G98" s="193"/>
      <c r="H98" s="193"/>
      <c r="I98" s="193"/>
      <c r="J98" s="194">
        <f>J124</f>
        <v>0</v>
      </c>
      <c r="K98" s="191"/>
      <c r="L98" s="19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84"/>
      <c r="C99" s="185"/>
      <c r="D99" s="186" t="s">
        <v>95</v>
      </c>
      <c r="E99" s="187"/>
      <c r="F99" s="187"/>
      <c r="G99" s="187"/>
      <c r="H99" s="187"/>
      <c r="I99" s="187"/>
      <c r="J99" s="188">
        <f>J132</f>
        <v>0</v>
      </c>
      <c r="K99" s="185"/>
      <c r="L99" s="18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0"/>
      <c r="C100" s="191"/>
      <c r="D100" s="192" t="s">
        <v>96</v>
      </c>
      <c r="E100" s="193"/>
      <c r="F100" s="193"/>
      <c r="G100" s="193"/>
      <c r="H100" s="193"/>
      <c r="I100" s="193"/>
      <c r="J100" s="194">
        <f>J133</f>
        <v>0</v>
      </c>
      <c r="K100" s="191"/>
      <c r="L100" s="19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0"/>
      <c r="C101" s="191"/>
      <c r="D101" s="192" t="s">
        <v>97</v>
      </c>
      <c r="E101" s="193"/>
      <c r="F101" s="193"/>
      <c r="G101" s="193"/>
      <c r="H101" s="193"/>
      <c r="I101" s="193"/>
      <c r="J101" s="194">
        <f>J147</f>
        <v>0</v>
      </c>
      <c r="K101" s="191"/>
      <c r="L101" s="19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0"/>
      <c r="C102" s="191"/>
      <c r="D102" s="192" t="s">
        <v>98</v>
      </c>
      <c r="E102" s="193"/>
      <c r="F102" s="193"/>
      <c r="G102" s="193"/>
      <c r="H102" s="193"/>
      <c r="I102" s="193"/>
      <c r="J102" s="194">
        <f>J150</f>
        <v>0</v>
      </c>
      <c r="K102" s="191"/>
      <c r="L102" s="19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8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="2" customFormat="1" ht="6.96" customHeight="1">
      <c r="A104" s="37"/>
      <c r="B104" s="71"/>
      <c r="C104" s="72"/>
      <c r="D104" s="72"/>
      <c r="E104" s="72"/>
      <c r="F104" s="72"/>
      <c r="G104" s="72"/>
      <c r="H104" s="72"/>
      <c r="I104" s="72"/>
      <c r="J104" s="72"/>
      <c r="K104" s="72"/>
      <c r="L104" s="68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="2" customFormat="1" ht="6.96" customHeight="1">
      <c r="A108" s="37"/>
      <c r="B108" s="73"/>
      <c r="C108" s="74"/>
      <c r="D108" s="74"/>
      <c r="E108" s="74"/>
      <c r="F108" s="74"/>
      <c r="G108" s="74"/>
      <c r="H108" s="74"/>
      <c r="I108" s="74"/>
      <c r="J108" s="74"/>
      <c r="K108" s="74"/>
      <c r="L108" s="68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24.96" customHeight="1">
      <c r="A109" s="37"/>
      <c r="B109" s="38"/>
      <c r="C109" s="22" t="s">
        <v>99</v>
      </c>
      <c r="D109" s="39"/>
      <c r="E109" s="39"/>
      <c r="F109" s="39"/>
      <c r="G109" s="39"/>
      <c r="H109" s="39"/>
      <c r="I109" s="39"/>
      <c r="J109" s="39"/>
      <c r="K109" s="39"/>
      <c r="L109" s="68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6.96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8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2" customHeight="1">
      <c r="A111" s="37"/>
      <c r="B111" s="38"/>
      <c r="C111" s="31" t="s">
        <v>14</v>
      </c>
      <c r="D111" s="39"/>
      <c r="E111" s="39"/>
      <c r="F111" s="39"/>
      <c r="G111" s="39"/>
      <c r="H111" s="39"/>
      <c r="I111" s="39"/>
      <c r="J111" s="39"/>
      <c r="K111" s="39"/>
      <c r="L111" s="68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26.25" customHeight="1">
      <c r="A112" s="37"/>
      <c r="B112" s="38"/>
      <c r="C112" s="39"/>
      <c r="D112" s="39"/>
      <c r="E112" s="179" t="str">
        <f>E7</f>
        <v xml:space="preserve">Záchranné, konzervačné a rekonštrukčné stavebné  práce na Fiľakovskom hrade</v>
      </c>
      <c r="F112" s="31"/>
      <c r="G112" s="31"/>
      <c r="H112" s="31"/>
      <c r="I112" s="39"/>
      <c r="J112" s="39"/>
      <c r="K112" s="39"/>
      <c r="L112" s="68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2" customHeight="1">
      <c r="A113" s="37"/>
      <c r="B113" s="38"/>
      <c r="C113" s="31" t="s">
        <v>86</v>
      </c>
      <c r="D113" s="39"/>
      <c r="E113" s="39"/>
      <c r="F113" s="39"/>
      <c r="G113" s="39"/>
      <c r="H113" s="39"/>
      <c r="I113" s="39"/>
      <c r="J113" s="39"/>
      <c r="K113" s="39"/>
      <c r="L113" s="68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6.5" customHeight="1">
      <c r="A114" s="37"/>
      <c r="B114" s="38"/>
      <c r="C114" s="39"/>
      <c r="D114" s="39"/>
      <c r="E114" s="81" t="str">
        <f>E9</f>
        <v>2021/01 - Drevené pódium SO03</v>
      </c>
      <c r="F114" s="39"/>
      <c r="G114" s="39"/>
      <c r="H114" s="39"/>
      <c r="I114" s="39"/>
      <c r="J114" s="39"/>
      <c r="K114" s="39"/>
      <c r="L114" s="68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6.96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8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2" customHeight="1">
      <c r="A116" s="37"/>
      <c r="B116" s="38"/>
      <c r="C116" s="31" t="s">
        <v>18</v>
      </c>
      <c r="D116" s="39"/>
      <c r="E116" s="39"/>
      <c r="F116" s="26" t="str">
        <f>F12</f>
        <v xml:space="preserve">Hrad Fiľakovo </v>
      </c>
      <c r="G116" s="39"/>
      <c r="H116" s="39"/>
      <c r="I116" s="31" t="s">
        <v>20</v>
      </c>
      <c r="J116" s="84" t="str">
        <f>IF(J12="","",J12)</f>
        <v>19. 10. 2021</v>
      </c>
      <c r="K116" s="39"/>
      <c r="L116" s="68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8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40.05" customHeight="1">
      <c r="A118" s="37"/>
      <c r="B118" s="38"/>
      <c r="C118" s="31" t="s">
        <v>22</v>
      </c>
      <c r="D118" s="39"/>
      <c r="E118" s="39"/>
      <c r="F118" s="26" t="str">
        <f>E15</f>
        <v xml:space="preserve"> </v>
      </c>
      <c r="G118" s="39"/>
      <c r="H118" s="39"/>
      <c r="I118" s="31" t="s">
        <v>28</v>
      </c>
      <c r="J118" s="35" t="str">
        <f>E21</f>
        <v xml:space="preserve">Ing. arch. Peter Nižňanský, r.č.1838AA   </v>
      </c>
      <c r="K118" s="39"/>
      <c r="L118" s="68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5.15" customHeight="1">
      <c r="A119" s="37"/>
      <c r="B119" s="38"/>
      <c r="C119" s="31" t="s">
        <v>26</v>
      </c>
      <c r="D119" s="39"/>
      <c r="E119" s="39"/>
      <c r="F119" s="26" t="str">
        <f>IF(E18="","",E18)</f>
        <v>Vyplň údaj</v>
      </c>
      <c r="G119" s="39"/>
      <c r="H119" s="39"/>
      <c r="I119" s="31" t="s">
        <v>32</v>
      </c>
      <c r="J119" s="35" t="str">
        <f>E24</f>
        <v xml:space="preserve">Ján Antošík </v>
      </c>
      <c r="K119" s="39"/>
      <c r="L119" s="68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0.32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8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11" customFormat="1" ht="29.28" customHeight="1">
      <c r="A121" s="196"/>
      <c r="B121" s="197"/>
      <c r="C121" s="198" t="s">
        <v>100</v>
      </c>
      <c r="D121" s="199" t="s">
        <v>60</v>
      </c>
      <c r="E121" s="199" t="s">
        <v>56</v>
      </c>
      <c r="F121" s="199" t="s">
        <v>57</v>
      </c>
      <c r="G121" s="199" t="s">
        <v>101</v>
      </c>
      <c r="H121" s="199" t="s">
        <v>102</v>
      </c>
      <c r="I121" s="199" t="s">
        <v>103</v>
      </c>
      <c r="J121" s="200" t="s">
        <v>90</v>
      </c>
      <c r="K121" s="201" t="s">
        <v>104</v>
      </c>
      <c r="L121" s="202"/>
      <c r="M121" s="105" t="s">
        <v>1</v>
      </c>
      <c r="N121" s="106" t="s">
        <v>39</v>
      </c>
      <c r="O121" s="106" t="s">
        <v>105</v>
      </c>
      <c r="P121" s="106" t="s">
        <v>106</v>
      </c>
      <c r="Q121" s="106" t="s">
        <v>107</v>
      </c>
      <c r="R121" s="106" t="s">
        <v>108</v>
      </c>
      <c r="S121" s="106" t="s">
        <v>109</v>
      </c>
      <c r="T121" s="107" t="s">
        <v>110</v>
      </c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6"/>
      <c r="AE121" s="196"/>
    </row>
    <row r="122" s="2" customFormat="1" ht="22.8" customHeight="1">
      <c r="A122" s="37"/>
      <c r="B122" s="38"/>
      <c r="C122" s="112" t="s">
        <v>91</v>
      </c>
      <c r="D122" s="39"/>
      <c r="E122" s="39"/>
      <c r="F122" s="39"/>
      <c r="G122" s="39"/>
      <c r="H122" s="39"/>
      <c r="I122" s="39"/>
      <c r="J122" s="203">
        <f>BK122</f>
        <v>0</v>
      </c>
      <c r="K122" s="39"/>
      <c r="L122" s="43"/>
      <c r="M122" s="108"/>
      <c r="N122" s="204"/>
      <c r="O122" s="109"/>
      <c r="P122" s="205">
        <f>P123+P132</f>
        <v>0</v>
      </c>
      <c r="Q122" s="109"/>
      <c r="R122" s="205">
        <f>R123+R132</f>
        <v>7.5601205719999998</v>
      </c>
      <c r="S122" s="109"/>
      <c r="T122" s="206">
        <f>T123+T132</f>
        <v>4.0440000000000005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74</v>
      </c>
      <c r="AU122" s="16" t="s">
        <v>92</v>
      </c>
      <c r="BK122" s="207">
        <f>BK123+BK132</f>
        <v>0</v>
      </c>
    </row>
    <row r="123" s="12" customFormat="1" ht="25.92" customHeight="1">
      <c r="A123" s="12"/>
      <c r="B123" s="208"/>
      <c r="C123" s="209"/>
      <c r="D123" s="210" t="s">
        <v>74</v>
      </c>
      <c r="E123" s="211" t="s">
        <v>111</v>
      </c>
      <c r="F123" s="211" t="s">
        <v>112</v>
      </c>
      <c r="G123" s="209"/>
      <c r="H123" s="209"/>
      <c r="I123" s="212"/>
      <c r="J123" s="213">
        <f>BK123</f>
        <v>0</v>
      </c>
      <c r="K123" s="209"/>
      <c r="L123" s="214"/>
      <c r="M123" s="215"/>
      <c r="N123" s="216"/>
      <c r="O123" s="216"/>
      <c r="P123" s="217">
        <f>P124</f>
        <v>0</v>
      </c>
      <c r="Q123" s="216"/>
      <c r="R123" s="217">
        <f>R124</f>
        <v>0</v>
      </c>
      <c r="S123" s="216"/>
      <c r="T123" s="218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9" t="s">
        <v>83</v>
      </c>
      <c r="AT123" s="220" t="s">
        <v>74</v>
      </c>
      <c r="AU123" s="220" t="s">
        <v>75</v>
      </c>
      <c r="AY123" s="219" t="s">
        <v>113</v>
      </c>
      <c r="BK123" s="221">
        <f>BK124</f>
        <v>0</v>
      </c>
    </row>
    <row r="124" s="12" customFormat="1" ht="22.8" customHeight="1">
      <c r="A124" s="12"/>
      <c r="B124" s="208"/>
      <c r="C124" s="209"/>
      <c r="D124" s="210" t="s">
        <v>74</v>
      </c>
      <c r="E124" s="222" t="s">
        <v>114</v>
      </c>
      <c r="F124" s="222" t="s">
        <v>115</v>
      </c>
      <c r="G124" s="209"/>
      <c r="H124" s="209"/>
      <c r="I124" s="212"/>
      <c r="J124" s="223">
        <f>BK124</f>
        <v>0</v>
      </c>
      <c r="K124" s="209"/>
      <c r="L124" s="214"/>
      <c r="M124" s="215"/>
      <c r="N124" s="216"/>
      <c r="O124" s="216"/>
      <c r="P124" s="217">
        <f>SUM(P125:P131)</f>
        <v>0</v>
      </c>
      <c r="Q124" s="216"/>
      <c r="R124" s="217">
        <f>SUM(R125:R131)</f>
        <v>0</v>
      </c>
      <c r="S124" s="216"/>
      <c r="T124" s="218">
        <f>SUM(T125:T131)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9" t="s">
        <v>83</v>
      </c>
      <c r="AT124" s="220" t="s">
        <v>74</v>
      </c>
      <c r="AU124" s="220" t="s">
        <v>83</v>
      </c>
      <c r="AY124" s="219" t="s">
        <v>113</v>
      </c>
      <c r="BK124" s="221">
        <f>SUM(BK125:BK131)</f>
        <v>0</v>
      </c>
    </row>
    <row r="125" s="2" customFormat="1" ht="24.15" customHeight="1">
      <c r="A125" s="37"/>
      <c r="B125" s="38"/>
      <c r="C125" s="224" t="s">
        <v>83</v>
      </c>
      <c r="D125" s="224" t="s">
        <v>116</v>
      </c>
      <c r="E125" s="225" t="s">
        <v>117</v>
      </c>
      <c r="F125" s="226" t="s">
        <v>118</v>
      </c>
      <c r="G125" s="227" t="s">
        <v>119</v>
      </c>
      <c r="H125" s="228">
        <v>3.25</v>
      </c>
      <c r="I125" s="229"/>
      <c r="J125" s="228">
        <f>ROUND(I125*H125,3)</f>
        <v>0</v>
      </c>
      <c r="K125" s="230"/>
      <c r="L125" s="43"/>
      <c r="M125" s="231" t="s">
        <v>1</v>
      </c>
      <c r="N125" s="232" t="s">
        <v>41</v>
      </c>
      <c r="O125" s="96"/>
      <c r="P125" s="233">
        <f>O125*H125</f>
        <v>0</v>
      </c>
      <c r="Q125" s="233">
        <v>0</v>
      </c>
      <c r="R125" s="233">
        <f>Q125*H125</f>
        <v>0</v>
      </c>
      <c r="S125" s="233">
        <v>0</v>
      </c>
      <c r="T125" s="234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5" t="s">
        <v>120</v>
      </c>
      <c r="AT125" s="235" t="s">
        <v>116</v>
      </c>
      <c r="AU125" s="235" t="s">
        <v>121</v>
      </c>
      <c r="AY125" s="16" t="s">
        <v>113</v>
      </c>
      <c r="BE125" s="236">
        <f>IF(N125="základná",J125,0)</f>
        <v>0</v>
      </c>
      <c r="BF125" s="236">
        <f>IF(N125="znížená",J125,0)</f>
        <v>0</v>
      </c>
      <c r="BG125" s="236">
        <f>IF(N125="zákl. prenesená",J125,0)</f>
        <v>0</v>
      </c>
      <c r="BH125" s="236">
        <f>IF(N125="zníž. prenesená",J125,0)</f>
        <v>0</v>
      </c>
      <c r="BI125" s="236">
        <f>IF(N125="nulová",J125,0)</f>
        <v>0</v>
      </c>
      <c r="BJ125" s="16" t="s">
        <v>121</v>
      </c>
      <c r="BK125" s="237">
        <f>ROUND(I125*H125,3)</f>
        <v>0</v>
      </c>
      <c r="BL125" s="16" t="s">
        <v>120</v>
      </c>
      <c r="BM125" s="235" t="s">
        <v>121</v>
      </c>
    </row>
    <row r="126" s="2" customFormat="1" ht="21.75" customHeight="1">
      <c r="A126" s="37"/>
      <c r="B126" s="38"/>
      <c r="C126" s="224" t="s">
        <v>121</v>
      </c>
      <c r="D126" s="224" t="s">
        <v>116</v>
      </c>
      <c r="E126" s="225" t="s">
        <v>122</v>
      </c>
      <c r="F126" s="226" t="s">
        <v>123</v>
      </c>
      <c r="G126" s="227" t="s">
        <v>119</v>
      </c>
      <c r="H126" s="228">
        <v>3.25</v>
      </c>
      <c r="I126" s="229"/>
      <c r="J126" s="228">
        <f>ROUND(I126*H126,3)</f>
        <v>0</v>
      </c>
      <c r="K126" s="230"/>
      <c r="L126" s="43"/>
      <c r="M126" s="231" t="s">
        <v>1</v>
      </c>
      <c r="N126" s="232" t="s">
        <v>41</v>
      </c>
      <c r="O126" s="96"/>
      <c r="P126" s="233">
        <f>O126*H126</f>
        <v>0</v>
      </c>
      <c r="Q126" s="233">
        <v>0</v>
      </c>
      <c r="R126" s="233">
        <f>Q126*H126</f>
        <v>0</v>
      </c>
      <c r="S126" s="233">
        <v>0</v>
      </c>
      <c r="T126" s="234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5" t="s">
        <v>120</v>
      </c>
      <c r="AT126" s="235" t="s">
        <v>116</v>
      </c>
      <c r="AU126" s="235" t="s">
        <v>121</v>
      </c>
      <c r="AY126" s="16" t="s">
        <v>113</v>
      </c>
      <c r="BE126" s="236">
        <f>IF(N126="základná",J126,0)</f>
        <v>0</v>
      </c>
      <c r="BF126" s="236">
        <f>IF(N126="znížená",J126,0)</f>
        <v>0</v>
      </c>
      <c r="BG126" s="236">
        <f>IF(N126="zákl. prenesená",J126,0)</f>
        <v>0</v>
      </c>
      <c r="BH126" s="236">
        <f>IF(N126="zníž. prenesená",J126,0)</f>
        <v>0</v>
      </c>
      <c r="BI126" s="236">
        <f>IF(N126="nulová",J126,0)</f>
        <v>0</v>
      </c>
      <c r="BJ126" s="16" t="s">
        <v>121</v>
      </c>
      <c r="BK126" s="237">
        <f>ROUND(I126*H126,3)</f>
        <v>0</v>
      </c>
      <c r="BL126" s="16" t="s">
        <v>120</v>
      </c>
      <c r="BM126" s="235" t="s">
        <v>120</v>
      </c>
    </row>
    <row r="127" s="2" customFormat="1" ht="24.15" customHeight="1">
      <c r="A127" s="37"/>
      <c r="B127" s="38"/>
      <c r="C127" s="224" t="s">
        <v>124</v>
      </c>
      <c r="D127" s="224" t="s">
        <v>116</v>
      </c>
      <c r="E127" s="225" t="s">
        <v>125</v>
      </c>
      <c r="F127" s="226" t="s">
        <v>126</v>
      </c>
      <c r="G127" s="227" t="s">
        <v>119</v>
      </c>
      <c r="H127" s="228">
        <v>24.5</v>
      </c>
      <c r="I127" s="229"/>
      <c r="J127" s="228">
        <f>ROUND(I127*H127,3)</f>
        <v>0</v>
      </c>
      <c r="K127" s="230"/>
      <c r="L127" s="43"/>
      <c r="M127" s="231" t="s">
        <v>1</v>
      </c>
      <c r="N127" s="232" t="s">
        <v>41</v>
      </c>
      <c r="O127" s="96"/>
      <c r="P127" s="233">
        <f>O127*H127</f>
        <v>0</v>
      </c>
      <c r="Q127" s="233">
        <v>0</v>
      </c>
      <c r="R127" s="233">
        <f>Q127*H127</f>
        <v>0</v>
      </c>
      <c r="S127" s="233">
        <v>0</v>
      </c>
      <c r="T127" s="234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5" t="s">
        <v>120</v>
      </c>
      <c r="AT127" s="235" t="s">
        <v>116</v>
      </c>
      <c r="AU127" s="235" t="s">
        <v>121</v>
      </c>
      <c r="AY127" s="16" t="s">
        <v>113</v>
      </c>
      <c r="BE127" s="236">
        <f>IF(N127="základná",J127,0)</f>
        <v>0</v>
      </c>
      <c r="BF127" s="236">
        <f>IF(N127="znížená",J127,0)</f>
        <v>0</v>
      </c>
      <c r="BG127" s="236">
        <f>IF(N127="zákl. prenesená",J127,0)</f>
        <v>0</v>
      </c>
      <c r="BH127" s="236">
        <f>IF(N127="zníž. prenesená",J127,0)</f>
        <v>0</v>
      </c>
      <c r="BI127" s="236">
        <f>IF(N127="nulová",J127,0)</f>
        <v>0</v>
      </c>
      <c r="BJ127" s="16" t="s">
        <v>121</v>
      </c>
      <c r="BK127" s="237">
        <f>ROUND(I127*H127,3)</f>
        <v>0</v>
      </c>
      <c r="BL127" s="16" t="s">
        <v>120</v>
      </c>
      <c r="BM127" s="235" t="s">
        <v>127</v>
      </c>
    </row>
    <row r="128" s="2" customFormat="1" ht="24.15" customHeight="1">
      <c r="A128" s="37"/>
      <c r="B128" s="38"/>
      <c r="C128" s="224" t="s">
        <v>120</v>
      </c>
      <c r="D128" s="224" t="s">
        <v>116</v>
      </c>
      <c r="E128" s="225" t="s">
        <v>128</v>
      </c>
      <c r="F128" s="226" t="s">
        <v>129</v>
      </c>
      <c r="G128" s="227" t="s">
        <v>119</v>
      </c>
      <c r="H128" s="228">
        <v>3.25</v>
      </c>
      <c r="I128" s="229"/>
      <c r="J128" s="228">
        <f>ROUND(I128*H128,3)</f>
        <v>0</v>
      </c>
      <c r="K128" s="230"/>
      <c r="L128" s="43"/>
      <c r="M128" s="231" t="s">
        <v>1</v>
      </c>
      <c r="N128" s="232" t="s">
        <v>41</v>
      </c>
      <c r="O128" s="96"/>
      <c r="P128" s="233">
        <f>O128*H128</f>
        <v>0</v>
      </c>
      <c r="Q128" s="233">
        <v>0</v>
      </c>
      <c r="R128" s="233">
        <f>Q128*H128</f>
        <v>0</v>
      </c>
      <c r="S128" s="233">
        <v>0</v>
      </c>
      <c r="T128" s="234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5" t="s">
        <v>120</v>
      </c>
      <c r="AT128" s="235" t="s">
        <v>116</v>
      </c>
      <c r="AU128" s="235" t="s">
        <v>121</v>
      </c>
      <c r="AY128" s="16" t="s">
        <v>113</v>
      </c>
      <c r="BE128" s="236">
        <f>IF(N128="základná",J128,0)</f>
        <v>0</v>
      </c>
      <c r="BF128" s="236">
        <f>IF(N128="znížená",J128,0)</f>
        <v>0</v>
      </c>
      <c r="BG128" s="236">
        <f>IF(N128="zákl. prenesená",J128,0)</f>
        <v>0</v>
      </c>
      <c r="BH128" s="236">
        <f>IF(N128="zníž. prenesená",J128,0)</f>
        <v>0</v>
      </c>
      <c r="BI128" s="236">
        <f>IF(N128="nulová",J128,0)</f>
        <v>0</v>
      </c>
      <c r="BJ128" s="16" t="s">
        <v>121</v>
      </c>
      <c r="BK128" s="237">
        <f>ROUND(I128*H128,3)</f>
        <v>0</v>
      </c>
      <c r="BL128" s="16" t="s">
        <v>120</v>
      </c>
      <c r="BM128" s="235" t="s">
        <v>130</v>
      </c>
    </row>
    <row r="129" s="2" customFormat="1" ht="24.15" customHeight="1">
      <c r="A129" s="37"/>
      <c r="B129" s="38"/>
      <c r="C129" s="224" t="s">
        <v>131</v>
      </c>
      <c r="D129" s="224" t="s">
        <v>116</v>
      </c>
      <c r="E129" s="225" t="s">
        <v>132</v>
      </c>
      <c r="F129" s="226" t="s">
        <v>133</v>
      </c>
      <c r="G129" s="227" t="s">
        <v>119</v>
      </c>
      <c r="H129" s="228">
        <v>3.25</v>
      </c>
      <c r="I129" s="229"/>
      <c r="J129" s="228">
        <f>ROUND(I129*H129,3)</f>
        <v>0</v>
      </c>
      <c r="K129" s="230"/>
      <c r="L129" s="43"/>
      <c r="M129" s="231" t="s">
        <v>1</v>
      </c>
      <c r="N129" s="232" t="s">
        <v>41</v>
      </c>
      <c r="O129" s="96"/>
      <c r="P129" s="233">
        <f>O129*H129</f>
        <v>0</v>
      </c>
      <c r="Q129" s="233">
        <v>0</v>
      </c>
      <c r="R129" s="233">
        <f>Q129*H129</f>
        <v>0</v>
      </c>
      <c r="S129" s="233">
        <v>0</v>
      </c>
      <c r="T129" s="234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5" t="s">
        <v>120</v>
      </c>
      <c r="AT129" s="235" t="s">
        <v>116</v>
      </c>
      <c r="AU129" s="235" t="s">
        <v>121</v>
      </c>
      <c r="AY129" s="16" t="s">
        <v>113</v>
      </c>
      <c r="BE129" s="236">
        <f>IF(N129="základná",J129,0)</f>
        <v>0</v>
      </c>
      <c r="BF129" s="236">
        <f>IF(N129="znížená",J129,0)</f>
        <v>0</v>
      </c>
      <c r="BG129" s="236">
        <f>IF(N129="zákl. prenesená",J129,0)</f>
        <v>0</v>
      </c>
      <c r="BH129" s="236">
        <f>IF(N129="zníž. prenesená",J129,0)</f>
        <v>0</v>
      </c>
      <c r="BI129" s="236">
        <f>IF(N129="nulová",J129,0)</f>
        <v>0</v>
      </c>
      <c r="BJ129" s="16" t="s">
        <v>121</v>
      </c>
      <c r="BK129" s="237">
        <f>ROUND(I129*H129,3)</f>
        <v>0</v>
      </c>
      <c r="BL129" s="16" t="s">
        <v>120</v>
      </c>
      <c r="BM129" s="235" t="s">
        <v>134</v>
      </c>
    </row>
    <row r="130" s="2" customFormat="1" ht="24.15" customHeight="1">
      <c r="A130" s="37"/>
      <c r="B130" s="38"/>
      <c r="C130" s="224" t="s">
        <v>127</v>
      </c>
      <c r="D130" s="224" t="s">
        <v>116</v>
      </c>
      <c r="E130" s="225" t="s">
        <v>135</v>
      </c>
      <c r="F130" s="226" t="s">
        <v>136</v>
      </c>
      <c r="G130" s="227" t="s">
        <v>119</v>
      </c>
      <c r="H130" s="228">
        <v>3.25</v>
      </c>
      <c r="I130" s="229"/>
      <c r="J130" s="228">
        <f>ROUND(I130*H130,3)</f>
        <v>0</v>
      </c>
      <c r="K130" s="230"/>
      <c r="L130" s="43"/>
      <c r="M130" s="231" t="s">
        <v>1</v>
      </c>
      <c r="N130" s="232" t="s">
        <v>41</v>
      </c>
      <c r="O130" s="96"/>
      <c r="P130" s="233">
        <f>O130*H130</f>
        <v>0</v>
      </c>
      <c r="Q130" s="233">
        <v>0</v>
      </c>
      <c r="R130" s="233">
        <f>Q130*H130</f>
        <v>0</v>
      </c>
      <c r="S130" s="233">
        <v>0</v>
      </c>
      <c r="T130" s="234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5" t="s">
        <v>120</v>
      </c>
      <c r="AT130" s="235" t="s">
        <v>116</v>
      </c>
      <c r="AU130" s="235" t="s">
        <v>121</v>
      </c>
      <c r="AY130" s="16" t="s">
        <v>113</v>
      </c>
      <c r="BE130" s="236">
        <f>IF(N130="základná",J130,0)</f>
        <v>0</v>
      </c>
      <c r="BF130" s="236">
        <f>IF(N130="znížená",J130,0)</f>
        <v>0</v>
      </c>
      <c r="BG130" s="236">
        <f>IF(N130="zákl. prenesená",J130,0)</f>
        <v>0</v>
      </c>
      <c r="BH130" s="236">
        <f>IF(N130="zníž. prenesená",J130,0)</f>
        <v>0</v>
      </c>
      <c r="BI130" s="236">
        <f>IF(N130="nulová",J130,0)</f>
        <v>0</v>
      </c>
      <c r="BJ130" s="16" t="s">
        <v>121</v>
      </c>
      <c r="BK130" s="237">
        <f>ROUND(I130*H130,3)</f>
        <v>0</v>
      </c>
      <c r="BL130" s="16" t="s">
        <v>120</v>
      </c>
      <c r="BM130" s="235" t="s">
        <v>137</v>
      </c>
    </row>
    <row r="131" s="2" customFormat="1" ht="16.5" customHeight="1">
      <c r="A131" s="37"/>
      <c r="B131" s="38"/>
      <c r="C131" s="224" t="s">
        <v>138</v>
      </c>
      <c r="D131" s="224" t="s">
        <v>116</v>
      </c>
      <c r="E131" s="225" t="s">
        <v>139</v>
      </c>
      <c r="F131" s="226" t="s">
        <v>140</v>
      </c>
      <c r="G131" s="227" t="s">
        <v>141</v>
      </c>
      <c r="H131" s="228">
        <v>1</v>
      </c>
      <c r="I131" s="229"/>
      <c r="J131" s="228">
        <f>ROUND(I131*H131,3)</f>
        <v>0</v>
      </c>
      <c r="K131" s="230"/>
      <c r="L131" s="43"/>
      <c r="M131" s="231" t="s">
        <v>1</v>
      </c>
      <c r="N131" s="232" t="s">
        <v>41</v>
      </c>
      <c r="O131" s="96"/>
      <c r="P131" s="233">
        <f>O131*H131</f>
        <v>0</v>
      </c>
      <c r="Q131" s="233">
        <v>0</v>
      </c>
      <c r="R131" s="233">
        <f>Q131*H131</f>
        <v>0</v>
      </c>
      <c r="S131" s="233">
        <v>0</v>
      </c>
      <c r="T131" s="234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5" t="s">
        <v>120</v>
      </c>
      <c r="AT131" s="235" t="s">
        <v>116</v>
      </c>
      <c r="AU131" s="235" t="s">
        <v>121</v>
      </c>
      <c r="AY131" s="16" t="s">
        <v>113</v>
      </c>
      <c r="BE131" s="236">
        <f>IF(N131="základná",J131,0)</f>
        <v>0</v>
      </c>
      <c r="BF131" s="236">
        <f>IF(N131="znížená",J131,0)</f>
        <v>0</v>
      </c>
      <c r="BG131" s="236">
        <f>IF(N131="zákl. prenesená",J131,0)</f>
        <v>0</v>
      </c>
      <c r="BH131" s="236">
        <f>IF(N131="zníž. prenesená",J131,0)</f>
        <v>0</v>
      </c>
      <c r="BI131" s="236">
        <f>IF(N131="nulová",J131,0)</f>
        <v>0</v>
      </c>
      <c r="BJ131" s="16" t="s">
        <v>121</v>
      </c>
      <c r="BK131" s="237">
        <f>ROUND(I131*H131,3)</f>
        <v>0</v>
      </c>
      <c r="BL131" s="16" t="s">
        <v>120</v>
      </c>
      <c r="BM131" s="235" t="s">
        <v>142</v>
      </c>
    </row>
    <row r="132" s="12" customFormat="1" ht="25.92" customHeight="1">
      <c r="A132" s="12"/>
      <c r="B132" s="208"/>
      <c r="C132" s="209"/>
      <c r="D132" s="210" t="s">
        <v>74</v>
      </c>
      <c r="E132" s="211" t="s">
        <v>143</v>
      </c>
      <c r="F132" s="211" t="s">
        <v>144</v>
      </c>
      <c r="G132" s="209"/>
      <c r="H132" s="209"/>
      <c r="I132" s="212"/>
      <c r="J132" s="213">
        <f>BK132</f>
        <v>0</v>
      </c>
      <c r="K132" s="209"/>
      <c r="L132" s="214"/>
      <c r="M132" s="215"/>
      <c r="N132" s="216"/>
      <c r="O132" s="216"/>
      <c r="P132" s="217">
        <f>P133+P147+P150</f>
        <v>0</v>
      </c>
      <c r="Q132" s="216"/>
      <c r="R132" s="217">
        <f>R133+R147+R150</f>
        <v>7.5601205719999998</v>
      </c>
      <c r="S132" s="216"/>
      <c r="T132" s="218">
        <f>T133+T147+T150</f>
        <v>4.0440000000000005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9" t="s">
        <v>121</v>
      </c>
      <c r="AT132" s="220" t="s">
        <v>74</v>
      </c>
      <c r="AU132" s="220" t="s">
        <v>75</v>
      </c>
      <c r="AY132" s="219" t="s">
        <v>113</v>
      </c>
      <c r="BK132" s="221">
        <f>BK133+BK147+BK150</f>
        <v>0</v>
      </c>
    </row>
    <row r="133" s="12" customFormat="1" ht="22.8" customHeight="1">
      <c r="A133" s="12"/>
      <c r="B133" s="208"/>
      <c r="C133" s="209"/>
      <c r="D133" s="210" t="s">
        <v>74</v>
      </c>
      <c r="E133" s="222" t="s">
        <v>145</v>
      </c>
      <c r="F133" s="222" t="s">
        <v>146</v>
      </c>
      <c r="G133" s="209"/>
      <c r="H133" s="209"/>
      <c r="I133" s="212"/>
      <c r="J133" s="223">
        <f>BK133</f>
        <v>0</v>
      </c>
      <c r="K133" s="209"/>
      <c r="L133" s="214"/>
      <c r="M133" s="215"/>
      <c r="N133" s="216"/>
      <c r="O133" s="216"/>
      <c r="P133" s="217">
        <f>SUM(P134:P146)</f>
        <v>0</v>
      </c>
      <c r="Q133" s="216"/>
      <c r="R133" s="217">
        <f>SUM(R134:R146)</f>
        <v>7.5520336399999994</v>
      </c>
      <c r="S133" s="216"/>
      <c r="T133" s="218">
        <f>SUM(T134:T146)</f>
        <v>4.0440000000000005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9" t="s">
        <v>121</v>
      </c>
      <c r="AT133" s="220" t="s">
        <v>74</v>
      </c>
      <c r="AU133" s="220" t="s">
        <v>83</v>
      </c>
      <c r="AY133" s="219" t="s">
        <v>113</v>
      </c>
      <c r="BK133" s="221">
        <f>SUM(BK134:BK146)</f>
        <v>0</v>
      </c>
    </row>
    <row r="134" s="2" customFormat="1" ht="24.15" customHeight="1">
      <c r="A134" s="37"/>
      <c r="B134" s="38"/>
      <c r="C134" s="224" t="s">
        <v>130</v>
      </c>
      <c r="D134" s="224" t="s">
        <v>116</v>
      </c>
      <c r="E134" s="225" t="s">
        <v>147</v>
      </c>
      <c r="F134" s="226" t="s">
        <v>148</v>
      </c>
      <c r="G134" s="227" t="s">
        <v>149</v>
      </c>
      <c r="H134" s="228">
        <v>60.840000000000003</v>
      </c>
      <c r="I134" s="229"/>
      <c r="J134" s="228">
        <f>ROUND(I134*H134,3)</f>
        <v>0</v>
      </c>
      <c r="K134" s="230"/>
      <c r="L134" s="43"/>
      <c r="M134" s="231" t="s">
        <v>1</v>
      </c>
      <c r="N134" s="232" t="s">
        <v>41</v>
      </c>
      <c r="O134" s="96"/>
      <c r="P134" s="233">
        <f>O134*H134</f>
        <v>0</v>
      </c>
      <c r="Q134" s="233">
        <v>0</v>
      </c>
      <c r="R134" s="233">
        <f>Q134*H134</f>
        <v>0</v>
      </c>
      <c r="S134" s="233">
        <v>0</v>
      </c>
      <c r="T134" s="234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5" t="s">
        <v>150</v>
      </c>
      <c r="AT134" s="235" t="s">
        <v>116</v>
      </c>
      <c r="AU134" s="235" t="s">
        <v>121</v>
      </c>
      <c r="AY134" s="16" t="s">
        <v>113</v>
      </c>
      <c r="BE134" s="236">
        <f>IF(N134="základná",J134,0)</f>
        <v>0</v>
      </c>
      <c r="BF134" s="236">
        <f>IF(N134="znížená",J134,0)</f>
        <v>0</v>
      </c>
      <c r="BG134" s="236">
        <f>IF(N134="zákl. prenesená",J134,0)</f>
        <v>0</v>
      </c>
      <c r="BH134" s="236">
        <f>IF(N134="zníž. prenesená",J134,0)</f>
        <v>0</v>
      </c>
      <c r="BI134" s="236">
        <f>IF(N134="nulová",J134,0)</f>
        <v>0</v>
      </c>
      <c r="BJ134" s="16" t="s">
        <v>121</v>
      </c>
      <c r="BK134" s="237">
        <f>ROUND(I134*H134,3)</f>
        <v>0</v>
      </c>
      <c r="BL134" s="16" t="s">
        <v>150</v>
      </c>
      <c r="BM134" s="235" t="s">
        <v>151</v>
      </c>
    </row>
    <row r="135" s="13" customFormat="1">
      <c r="A135" s="13"/>
      <c r="B135" s="238"/>
      <c r="C135" s="239"/>
      <c r="D135" s="240" t="s">
        <v>152</v>
      </c>
      <c r="E135" s="241" t="s">
        <v>1</v>
      </c>
      <c r="F135" s="242" t="s">
        <v>153</v>
      </c>
      <c r="G135" s="239"/>
      <c r="H135" s="243">
        <v>60.840000000000003</v>
      </c>
      <c r="I135" s="244"/>
      <c r="J135" s="239"/>
      <c r="K135" s="239"/>
      <c r="L135" s="245"/>
      <c r="M135" s="246"/>
      <c r="N135" s="247"/>
      <c r="O135" s="247"/>
      <c r="P135" s="247"/>
      <c r="Q135" s="247"/>
      <c r="R135" s="247"/>
      <c r="S135" s="247"/>
      <c r="T135" s="24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9" t="s">
        <v>152</v>
      </c>
      <c r="AU135" s="249" t="s">
        <v>121</v>
      </c>
      <c r="AV135" s="13" t="s">
        <v>121</v>
      </c>
      <c r="AW135" s="13" t="s">
        <v>30</v>
      </c>
      <c r="AX135" s="13" t="s">
        <v>75</v>
      </c>
      <c r="AY135" s="249" t="s">
        <v>113</v>
      </c>
    </row>
    <row r="136" s="14" customFormat="1">
      <c r="A136" s="14"/>
      <c r="B136" s="250"/>
      <c r="C136" s="251"/>
      <c r="D136" s="240" t="s">
        <v>152</v>
      </c>
      <c r="E136" s="252" t="s">
        <v>1</v>
      </c>
      <c r="F136" s="253" t="s">
        <v>154</v>
      </c>
      <c r="G136" s="251"/>
      <c r="H136" s="254">
        <v>60.840000000000003</v>
      </c>
      <c r="I136" s="255"/>
      <c r="J136" s="251"/>
      <c r="K136" s="251"/>
      <c r="L136" s="256"/>
      <c r="M136" s="257"/>
      <c r="N136" s="258"/>
      <c r="O136" s="258"/>
      <c r="P136" s="258"/>
      <c r="Q136" s="258"/>
      <c r="R136" s="258"/>
      <c r="S136" s="258"/>
      <c r="T136" s="25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0" t="s">
        <v>152</v>
      </c>
      <c r="AU136" s="260" t="s">
        <v>121</v>
      </c>
      <c r="AV136" s="14" t="s">
        <v>120</v>
      </c>
      <c r="AW136" s="14" t="s">
        <v>30</v>
      </c>
      <c r="AX136" s="14" t="s">
        <v>83</v>
      </c>
      <c r="AY136" s="260" t="s">
        <v>113</v>
      </c>
    </row>
    <row r="137" s="2" customFormat="1" ht="33" customHeight="1">
      <c r="A137" s="37"/>
      <c r="B137" s="38"/>
      <c r="C137" s="224" t="s">
        <v>114</v>
      </c>
      <c r="D137" s="224" t="s">
        <v>116</v>
      </c>
      <c r="E137" s="225" t="s">
        <v>155</v>
      </c>
      <c r="F137" s="226" t="s">
        <v>156</v>
      </c>
      <c r="G137" s="227" t="s">
        <v>157</v>
      </c>
      <c r="H137" s="228">
        <v>155</v>
      </c>
      <c r="I137" s="229"/>
      <c r="J137" s="228">
        <f>ROUND(I137*H137,3)</f>
        <v>0</v>
      </c>
      <c r="K137" s="230"/>
      <c r="L137" s="43"/>
      <c r="M137" s="231" t="s">
        <v>1</v>
      </c>
      <c r="N137" s="232" t="s">
        <v>41</v>
      </c>
      <c r="O137" s="96"/>
      <c r="P137" s="233">
        <f>O137*H137</f>
        <v>0</v>
      </c>
      <c r="Q137" s="233">
        <v>0</v>
      </c>
      <c r="R137" s="233">
        <f>Q137*H137</f>
        <v>0</v>
      </c>
      <c r="S137" s="233">
        <v>0.012</v>
      </c>
      <c r="T137" s="234">
        <f>S137*H137</f>
        <v>1.8600000000000001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5" t="s">
        <v>150</v>
      </c>
      <c r="AT137" s="235" t="s">
        <v>116</v>
      </c>
      <c r="AU137" s="235" t="s">
        <v>121</v>
      </c>
      <c r="AY137" s="16" t="s">
        <v>113</v>
      </c>
      <c r="BE137" s="236">
        <f>IF(N137="základná",J137,0)</f>
        <v>0</v>
      </c>
      <c r="BF137" s="236">
        <f>IF(N137="znížená",J137,0)</f>
        <v>0</v>
      </c>
      <c r="BG137" s="236">
        <f>IF(N137="zákl. prenesená",J137,0)</f>
        <v>0</v>
      </c>
      <c r="BH137" s="236">
        <f>IF(N137="zníž. prenesená",J137,0)</f>
        <v>0</v>
      </c>
      <c r="BI137" s="236">
        <f>IF(N137="nulová",J137,0)</f>
        <v>0</v>
      </c>
      <c r="BJ137" s="16" t="s">
        <v>121</v>
      </c>
      <c r="BK137" s="237">
        <f>ROUND(I137*H137,3)</f>
        <v>0</v>
      </c>
      <c r="BL137" s="16" t="s">
        <v>150</v>
      </c>
      <c r="BM137" s="235" t="s">
        <v>150</v>
      </c>
    </row>
    <row r="138" s="2" customFormat="1" ht="24.15" customHeight="1">
      <c r="A138" s="37"/>
      <c r="B138" s="38"/>
      <c r="C138" s="224" t="s">
        <v>134</v>
      </c>
      <c r="D138" s="224" t="s">
        <v>116</v>
      </c>
      <c r="E138" s="225" t="s">
        <v>158</v>
      </c>
      <c r="F138" s="226" t="s">
        <v>159</v>
      </c>
      <c r="G138" s="227" t="s">
        <v>157</v>
      </c>
      <c r="H138" s="228">
        <v>155</v>
      </c>
      <c r="I138" s="229"/>
      <c r="J138" s="228">
        <f>ROUND(I138*H138,3)</f>
        <v>0</v>
      </c>
      <c r="K138" s="230"/>
      <c r="L138" s="43"/>
      <c r="M138" s="231" t="s">
        <v>1</v>
      </c>
      <c r="N138" s="232" t="s">
        <v>41</v>
      </c>
      <c r="O138" s="96"/>
      <c r="P138" s="233">
        <f>O138*H138</f>
        <v>0</v>
      </c>
      <c r="Q138" s="233">
        <v>0.0146705</v>
      </c>
      <c r="R138" s="233">
        <f>Q138*H138</f>
        <v>2.2739275000000001</v>
      </c>
      <c r="S138" s="233">
        <v>0</v>
      </c>
      <c r="T138" s="234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5" t="s">
        <v>150</v>
      </c>
      <c r="AT138" s="235" t="s">
        <v>116</v>
      </c>
      <c r="AU138" s="235" t="s">
        <v>121</v>
      </c>
      <c r="AY138" s="16" t="s">
        <v>113</v>
      </c>
      <c r="BE138" s="236">
        <f>IF(N138="základná",J138,0)</f>
        <v>0</v>
      </c>
      <c r="BF138" s="236">
        <f>IF(N138="znížená",J138,0)</f>
        <v>0</v>
      </c>
      <c r="BG138" s="236">
        <f>IF(N138="zákl. prenesená",J138,0)</f>
        <v>0</v>
      </c>
      <c r="BH138" s="236">
        <f>IF(N138="zníž. prenesená",J138,0)</f>
        <v>0</v>
      </c>
      <c r="BI138" s="236">
        <f>IF(N138="nulová",J138,0)</f>
        <v>0</v>
      </c>
      <c r="BJ138" s="16" t="s">
        <v>121</v>
      </c>
      <c r="BK138" s="237">
        <f>ROUND(I138*H138,3)</f>
        <v>0</v>
      </c>
      <c r="BL138" s="16" t="s">
        <v>150</v>
      </c>
      <c r="BM138" s="235" t="s">
        <v>160</v>
      </c>
    </row>
    <row r="139" s="2" customFormat="1" ht="16.5" customHeight="1">
      <c r="A139" s="37"/>
      <c r="B139" s="38"/>
      <c r="C139" s="261" t="s">
        <v>161</v>
      </c>
      <c r="D139" s="261" t="s">
        <v>162</v>
      </c>
      <c r="E139" s="262" t="s">
        <v>163</v>
      </c>
      <c r="F139" s="263" t="s">
        <v>164</v>
      </c>
      <c r="G139" s="264" t="s">
        <v>165</v>
      </c>
      <c r="H139" s="265">
        <v>2.48</v>
      </c>
      <c r="I139" s="266"/>
      <c r="J139" s="265">
        <f>ROUND(I139*H139,3)</f>
        <v>0</v>
      </c>
      <c r="K139" s="267"/>
      <c r="L139" s="268"/>
      <c r="M139" s="269" t="s">
        <v>1</v>
      </c>
      <c r="N139" s="270" t="s">
        <v>41</v>
      </c>
      <c r="O139" s="96"/>
      <c r="P139" s="233">
        <f>O139*H139</f>
        <v>0</v>
      </c>
      <c r="Q139" s="233">
        <v>0.77000000000000002</v>
      </c>
      <c r="R139" s="233">
        <f>Q139*H139</f>
        <v>1.9096</v>
      </c>
      <c r="S139" s="233">
        <v>0</v>
      </c>
      <c r="T139" s="234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5" t="s">
        <v>166</v>
      </c>
      <c r="AT139" s="235" t="s">
        <v>162</v>
      </c>
      <c r="AU139" s="235" t="s">
        <v>121</v>
      </c>
      <c r="AY139" s="16" t="s">
        <v>113</v>
      </c>
      <c r="BE139" s="236">
        <f>IF(N139="základná",J139,0)</f>
        <v>0</v>
      </c>
      <c r="BF139" s="236">
        <f>IF(N139="znížená",J139,0)</f>
        <v>0</v>
      </c>
      <c r="BG139" s="236">
        <f>IF(N139="zákl. prenesená",J139,0)</f>
        <v>0</v>
      </c>
      <c r="BH139" s="236">
        <f>IF(N139="zníž. prenesená",J139,0)</f>
        <v>0</v>
      </c>
      <c r="BI139" s="236">
        <f>IF(N139="nulová",J139,0)</f>
        <v>0</v>
      </c>
      <c r="BJ139" s="16" t="s">
        <v>121</v>
      </c>
      <c r="BK139" s="237">
        <f>ROUND(I139*H139,3)</f>
        <v>0</v>
      </c>
      <c r="BL139" s="16" t="s">
        <v>150</v>
      </c>
      <c r="BM139" s="235" t="s">
        <v>7</v>
      </c>
    </row>
    <row r="140" s="2" customFormat="1" ht="24.15" customHeight="1">
      <c r="A140" s="37"/>
      <c r="B140" s="38"/>
      <c r="C140" s="224" t="s">
        <v>137</v>
      </c>
      <c r="D140" s="224" t="s">
        <v>116</v>
      </c>
      <c r="E140" s="225" t="s">
        <v>167</v>
      </c>
      <c r="F140" s="226" t="s">
        <v>168</v>
      </c>
      <c r="G140" s="227" t="s">
        <v>149</v>
      </c>
      <c r="H140" s="228">
        <v>91</v>
      </c>
      <c r="I140" s="229"/>
      <c r="J140" s="228">
        <f>ROUND(I140*H140,3)</f>
        <v>0</v>
      </c>
      <c r="K140" s="230"/>
      <c r="L140" s="43"/>
      <c r="M140" s="231" t="s">
        <v>1</v>
      </c>
      <c r="N140" s="232" t="s">
        <v>41</v>
      </c>
      <c r="O140" s="96"/>
      <c r="P140" s="233">
        <f>O140*H140</f>
        <v>0</v>
      </c>
      <c r="Q140" s="233">
        <v>0</v>
      </c>
      <c r="R140" s="233">
        <f>Q140*H140</f>
        <v>0</v>
      </c>
      <c r="S140" s="233">
        <v>0.024</v>
      </c>
      <c r="T140" s="234">
        <f>S140*H140</f>
        <v>2.1840000000000002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5" t="s">
        <v>150</v>
      </c>
      <c r="AT140" s="235" t="s">
        <v>116</v>
      </c>
      <c r="AU140" s="235" t="s">
        <v>121</v>
      </c>
      <c r="AY140" s="16" t="s">
        <v>113</v>
      </c>
      <c r="BE140" s="236">
        <f>IF(N140="základná",J140,0)</f>
        <v>0</v>
      </c>
      <c r="BF140" s="236">
        <f>IF(N140="znížená",J140,0)</f>
        <v>0</v>
      </c>
      <c r="BG140" s="236">
        <f>IF(N140="zákl. prenesená",J140,0)</f>
        <v>0</v>
      </c>
      <c r="BH140" s="236">
        <f>IF(N140="zníž. prenesená",J140,0)</f>
        <v>0</v>
      </c>
      <c r="BI140" s="236">
        <f>IF(N140="nulová",J140,0)</f>
        <v>0</v>
      </c>
      <c r="BJ140" s="16" t="s">
        <v>121</v>
      </c>
      <c r="BK140" s="237">
        <f>ROUND(I140*H140,3)</f>
        <v>0</v>
      </c>
      <c r="BL140" s="16" t="s">
        <v>150</v>
      </c>
      <c r="BM140" s="235" t="s">
        <v>169</v>
      </c>
    </row>
    <row r="141" s="2" customFormat="1" ht="24.15" customHeight="1">
      <c r="A141" s="37"/>
      <c r="B141" s="38"/>
      <c r="C141" s="224" t="s">
        <v>170</v>
      </c>
      <c r="D141" s="224" t="s">
        <v>116</v>
      </c>
      <c r="E141" s="225" t="s">
        <v>171</v>
      </c>
      <c r="F141" s="226" t="s">
        <v>172</v>
      </c>
      <c r="G141" s="227" t="s">
        <v>149</v>
      </c>
      <c r="H141" s="228">
        <v>91</v>
      </c>
      <c r="I141" s="229"/>
      <c r="J141" s="228">
        <f>ROUND(I141*H141,3)</f>
        <v>0</v>
      </c>
      <c r="K141" s="230"/>
      <c r="L141" s="43"/>
      <c r="M141" s="231" t="s">
        <v>1</v>
      </c>
      <c r="N141" s="232" t="s">
        <v>41</v>
      </c>
      <c r="O141" s="96"/>
      <c r="P141" s="233">
        <f>O141*H141</f>
        <v>0</v>
      </c>
      <c r="Q141" s="233">
        <v>0</v>
      </c>
      <c r="R141" s="233">
        <f>Q141*H141</f>
        <v>0</v>
      </c>
      <c r="S141" s="233">
        <v>0</v>
      </c>
      <c r="T141" s="234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5" t="s">
        <v>150</v>
      </c>
      <c r="AT141" s="235" t="s">
        <v>116</v>
      </c>
      <c r="AU141" s="235" t="s">
        <v>121</v>
      </c>
      <c r="AY141" s="16" t="s">
        <v>113</v>
      </c>
      <c r="BE141" s="236">
        <f>IF(N141="základná",J141,0)</f>
        <v>0</v>
      </c>
      <c r="BF141" s="236">
        <f>IF(N141="znížená",J141,0)</f>
        <v>0</v>
      </c>
      <c r="BG141" s="236">
        <f>IF(N141="zákl. prenesená",J141,0)</f>
        <v>0</v>
      </c>
      <c r="BH141" s="236">
        <f>IF(N141="zníž. prenesená",J141,0)</f>
        <v>0</v>
      </c>
      <c r="BI141" s="236">
        <f>IF(N141="nulová",J141,0)</f>
        <v>0</v>
      </c>
      <c r="BJ141" s="16" t="s">
        <v>121</v>
      </c>
      <c r="BK141" s="237">
        <f>ROUND(I141*H141,3)</f>
        <v>0</v>
      </c>
      <c r="BL141" s="16" t="s">
        <v>150</v>
      </c>
      <c r="BM141" s="235" t="s">
        <v>173</v>
      </c>
    </row>
    <row r="142" s="2" customFormat="1" ht="21.75" customHeight="1">
      <c r="A142" s="37"/>
      <c r="B142" s="38"/>
      <c r="C142" s="261" t="s">
        <v>151</v>
      </c>
      <c r="D142" s="261" t="s">
        <v>162</v>
      </c>
      <c r="E142" s="262" t="s">
        <v>174</v>
      </c>
      <c r="F142" s="263" t="s">
        <v>175</v>
      </c>
      <c r="G142" s="264" t="s">
        <v>165</v>
      </c>
      <c r="H142" s="265">
        <v>4.1399999999999997</v>
      </c>
      <c r="I142" s="266"/>
      <c r="J142" s="265">
        <f>ROUND(I142*H142,3)</f>
        <v>0</v>
      </c>
      <c r="K142" s="267"/>
      <c r="L142" s="268"/>
      <c r="M142" s="269" t="s">
        <v>1</v>
      </c>
      <c r="N142" s="270" t="s">
        <v>41</v>
      </c>
      <c r="O142" s="96"/>
      <c r="P142" s="233">
        <f>O142*H142</f>
        <v>0</v>
      </c>
      <c r="Q142" s="233">
        <v>0.77000000000000002</v>
      </c>
      <c r="R142" s="233">
        <f>Q142*H142</f>
        <v>3.1877999999999997</v>
      </c>
      <c r="S142" s="233">
        <v>0</v>
      </c>
      <c r="T142" s="234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5" t="s">
        <v>166</v>
      </c>
      <c r="AT142" s="235" t="s">
        <v>162</v>
      </c>
      <c r="AU142" s="235" t="s">
        <v>121</v>
      </c>
      <c r="AY142" s="16" t="s">
        <v>113</v>
      </c>
      <c r="BE142" s="236">
        <f>IF(N142="základná",J142,0)</f>
        <v>0</v>
      </c>
      <c r="BF142" s="236">
        <f>IF(N142="znížená",J142,0)</f>
        <v>0</v>
      </c>
      <c r="BG142" s="236">
        <f>IF(N142="zákl. prenesená",J142,0)</f>
        <v>0</v>
      </c>
      <c r="BH142" s="236">
        <f>IF(N142="zníž. prenesená",J142,0)</f>
        <v>0</v>
      </c>
      <c r="BI142" s="236">
        <f>IF(N142="nulová",J142,0)</f>
        <v>0</v>
      </c>
      <c r="BJ142" s="16" t="s">
        <v>121</v>
      </c>
      <c r="BK142" s="237">
        <f>ROUND(I142*H142,3)</f>
        <v>0</v>
      </c>
      <c r="BL142" s="16" t="s">
        <v>150</v>
      </c>
      <c r="BM142" s="235" t="s">
        <v>176</v>
      </c>
    </row>
    <row r="143" s="13" customFormat="1">
      <c r="A143" s="13"/>
      <c r="B143" s="238"/>
      <c r="C143" s="239"/>
      <c r="D143" s="240" t="s">
        <v>152</v>
      </c>
      <c r="E143" s="241" t="s">
        <v>1</v>
      </c>
      <c r="F143" s="242" t="s">
        <v>177</v>
      </c>
      <c r="G143" s="239"/>
      <c r="H143" s="243">
        <v>4.1399999999999997</v>
      </c>
      <c r="I143" s="244"/>
      <c r="J143" s="239"/>
      <c r="K143" s="239"/>
      <c r="L143" s="245"/>
      <c r="M143" s="246"/>
      <c r="N143" s="247"/>
      <c r="O143" s="247"/>
      <c r="P143" s="247"/>
      <c r="Q143" s="247"/>
      <c r="R143" s="247"/>
      <c r="S143" s="247"/>
      <c r="T143" s="24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9" t="s">
        <v>152</v>
      </c>
      <c r="AU143" s="249" t="s">
        <v>121</v>
      </c>
      <c r="AV143" s="13" t="s">
        <v>121</v>
      </c>
      <c r="AW143" s="13" t="s">
        <v>30</v>
      </c>
      <c r="AX143" s="13" t="s">
        <v>75</v>
      </c>
      <c r="AY143" s="249" t="s">
        <v>113</v>
      </c>
    </row>
    <row r="144" s="14" customFormat="1">
      <c r="A144" s="14"/>
      <c r="B144" s="250"/>
      <c r="C144" s="251"/>
      <c r="D144" s="240" t="s">
        <v>152</v>
      </c>
      <c r="E144" s="252" t="s">
        <v>1</v>
      </c>
      <c r="F144" s="253" t="s">
        <v>154</v>
      </c>
      <c r="G144" s="251"/>
      <c r="H144" s="254">
        <v>4.1399999999999997</v>
      </c>
      <c r="I144" s="255"/>
      <c r="J144" s="251"/>
      <c r="K144" s="251"/>
      <c r="L144" s="256"/>
      <c r="M144" s="257"/>
      <c r="N144" s="258"/>
      <c r="O144" s="258"/>
      <c r="P144" s="258"/>
      <c r="Q144" s="258"/>
      <c r="R144" s="258"/>
      <c r="S144" s="258"/>
      <c r="T144" s="25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0" t="s">
        <v>152</v>
      </c>
      <c r="AU144" s="260" t="s">
        <v>121</v>
      </c>
      <c r="AV144" s="14" t="s">
        <v>120</v>
      </c>
      <c r="AW144" s="14" t="s">
        <v>30</v>
      </c>
      <c r="AX144" s="14" t="s">
        <v>83</v>
      </c>
      <c r="AY144" s="260" t="s">
        <v>113</v>
      </c>
    </row>
    <row r="145" s="2" customFormat="1" ht="24.15" customHeight="1">
      <c r="A145" s="37"/>
      <c r="B145" s="38"/>
      <c r="C145" s="224" t="s">
        <v>178</v>
      </c>
      <c r="D145" s="224" t="s">
        <v>116</v>
      </c>
      <c r="E145" s="225" t="s">
        <v>179</v>
      </c>
      <c r="F145" s="226" t="s">
        <v>180</v>
      </c>
      <c r="G145" s="227" t="s">
        <v>165</v>
      </c>
      <c r="H145" s="228">
        <v>6.6200000000000001</v>
      </c>
      <c r="I145" s="229"/>
      <c r="J145" s="228">
        <f>ROUND(I145*H145,3)</f>
        <v>0</v>
      </c>
      <c r="K145" s="230"/>
      <c r="L145" s="43"/>
      <c r="M145" s="231" t="s">
        <v>1</v>
      </c>
      <c r="N145" s="232" t="s">
        <v>41</v>
      </c>
      <c r="O145" s="96"/>
      <c r="P145" s="233">
        <f>O145*H145</f>
        <v>0</v>
      </c>
      <c r="Q145" s="233">
        <v>0.027296999999999998</v>
      </c>
      <c r="R145" s="233">
        <f>Q145*H145</f>
        <v>0.18070613999999999</v>
      </c>
      <c r="S145" s="233">
        <v>0</v>
      </c>
      <c r="T145" s="234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5" t="s">
        <v>150</v>
      </c>
      <c r="AT145" s="235" t="s">
        <v>116</v>
      </c>
      <c r="AU145" s="235" t="s">
        <v>121</v>
      </c>
      <c r="AY145" s="16" t="s">
        <v>113</v>
      </c>
      <c r="BE145" s="236">
        <f>IF(N145="základná",J145,0)</f>
        <v>0</v>
      </c>
      <c r="BF145" s="236">
        <f>IF(N145="znížená",J145,0)</f>
        <v>0</v>
      </c>
      <c r="BG145" s="236">
        <f>IF(N145="zákl. prenesená",J145,0)</f>
        <v>0</v>
      </c>
      <c r="BH145" s="236">
        <f>IF(N145="zníž. prenesená",J145,0)</f>
        <v>0</v>
      </c>
      <c r="BI145" s="236">
        <f>IF(N145="nulová",J145,0)</f>
        <v>0</v>
      </c>
      <c r="BJ145" s="16" t="s">
        <v>121</v>
      </c>
      <c r="BK145" s="237">
        <f>ROUND(I145*H145,3)</f>
        <v>0</v>
      </c>
      <c r="BL145" s="16" t="s">
        <v>150</v>
      </c>
      <c r="BM145" s="235" t="s">
        <v>181</v>
      </c>
    </row>
    <row r="146" s="2" customFormat="1" ht="24.15" customHeight="1">
      <c r="A146" s="37"/>
      <c r="B146" s="38"/>
      <c r="C146" s="224" t="s">
        <v>150</v>
      </c>
      <c r="D146" s="224" t="s">
        <v>116</v>
      </c>
      <c r="E146" s="225" t="s">
        <v>182</v>
      </c>
      <c r="F146" s="226" t="s">
        <v>183</v>
      </c>
      <c r="G146" s="227" t="s">
        <v>184</v>
      </c>
      <c r="H146" s="229"/>
      <c r="I146" s="229"/>
      <c r="J146" s="228">
        <f>ROUND(I146*H146,3)</f>
        <v>0</v>
      </c>
      <c r="K146" s="230"/>
      <c r="L146" s="43"/>
      <c r="M146" s="231" t="s">
        <v>1</v>
      </c>
      <c r="N146" s="232" t="s">
        <v>41</v>
      </c>
      <c r="O146" s="96"/>
      <c r="P146" s="233">
        <f>O146*H146</f>
        <v>0</v>
      </c>
      <c r="Q146" s="233">
        <v>0</v>
      </c>
      <c r="R146" s="233">
        <f>Q146*H146</f>
        <v>0</v>
      </c>
      <c r="S146" s="233">
        <v>0</v>
      </c>
      <c r="T146" s="234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5" t="s">
        <v>150</v>
      </c>
      <c r="AT146" s="235" t="s">
        <v>116</v>
      </c>
      <c r="AU146" s="235" t="s">
        <v>121</v>
      </c>
      <c r="AY146" s="16" t="s">
        <v>113</v>
      </c>
      <c r="BE146" s="236">
        <f>IF(N146="základná",J146,0)</f>
        <v>0</v>
      </c>
      <c r="BF146" s="236">
        <f>IF(N146="znížená",J146,0)</f>
        <v>0</v>
      </c>
      <c r="BG146" s="236">
        <f>IF(N146="zákl. prenesená",J146,0)</f>
        <v>0</v>
      </c>
      <c r="BH146" s="236">
        <f>IF(N146="zníž. prenesená",J146,0)</f>
        <v>0</v>
      </c>
      <c r="BI146" s="236">
        <f>IF(N146="nulová",J146,0)</f>
        <v>0</v>
      </c>
      <c r="BJ146" s="16" t="s">
        <v>121</v>
      </c>
      <c r="BK146" s="237">
        <f>ROUND(I146*H146,3)</f>
        <v>0</v>
      </c>
      <c r="BL146" s="16" t="s">
        <v>150</v>
      </c>
      <c r="BM146" s="235" t="s">
        <v>185</v>
      </c>
    </row>
    <row r="147" s="12" customFormat="1" ht="22.8" customHeight="1">
      <c r="A147" s="12"/>
      <c r="B147" s="208"/>
      <c r="C147" s="209"/>
      <c r="D147" s="210" t="s">
        <v>74</v>
      </c>
      <c r="E147" s="222" t="s">
        <v>186</v>
      </c>
      <c r="F147" s="222" t="s">
        <v>187</v>
      </c>
      <c r="G147" s="209"/>
      <c r="H147" s="209"/>
      <c r="I147" s="212"/>
      <c r="J147" s="223">
        <f>BK147</f>
        <v>0</v>
      </c>
      <c r="K147" s="209"/>
      <c r="L147" s="214"/>
      <c r="M147" s="215"/>
      <c r="N147" s="216"/>
      <c r="O147" s="216"/>
      <c r="P147" s="217">
        <f>SUM(P148:P149)</f>
        <v>0</v>
      </c>
      <c r="Q147" s="216"/>
      <c r="R147" s="217">
        <f>SUM(R148:R149)</f>
        <v>0</v>
      </c>
      <c r="S147" s="216"/>
      <c r="T147" s="218">
        <f>SUM(T148:T149)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9" t="s">
        <v>121</v>
      </c>
      <c r="AT147" s="220" t="s">
        <v>74</v>
      </c>
      <c r="AU147" s="220" t="s">
        <v>83</v>
      </c>
      <c r="AY147" s="219" t="s">
        <v>113</v>
      </c>
      <c r="BK147" s="221">
        <f>SUM(BK148:BK149)</f>
        <v>0</v>
      </c>
    </row>
    <row r="148" s="2" customFormat="1" ht="24.15" customHeight="1">
      <c r="A148" s="37"/>
      <c r="B148" s="38"/>
      <c r="C148" s="224" t="s">
        <v>188</v>
      </c>
      <c r="D148" s="224" t="s">
        <v>116</v>
      </c>
      <c r="E148" s="225" t="s">
        <v>189</v>
      </c>
      <c r="F148" s="226" t="s">
        <v>190</v>
      </c>
      <c r="G148" s="227" t="s">
        <v>149</v>
      </c>
      <c r="H148" s="228">
        <v>5.4000000000000004</v>
      </c>
      <c r="I148" s="229"/>
      <c r="J148" s="228">
        <f>ROUND(I148*H148,3)</f>
        <v>0</v>
      </c>
      <c r="K148" s="230"/>
      <c r="L148" s="43"/>
      <c r="M148" s="231" t="s">
        <v>1</v>
      </c>
      <c r="N148" s="232" t="s">
        <v>41</v>
      </c>
      <c r="O148" s="96"/>
      <c r="P148" s="233">
        <f>O148*H148</f>
        <v>0</v>
      </c>
      <c r="Q148" s="233">
        <v>0</v>
      </c>
      <c r="R148" s="233">
        <f>Q148*H148</f>
        <v>0</v>
      </c>
      <c r="S148" s="233">
        <v>0</v>
      </c>
      <c r="T148" s="234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5" t="s">
        <v>150</v>
      </c>
      <c r="AT148" s="235" t="s">
        <v>116</v>
      </c>
      <c r="AU148" s="235" t="s">
        <v>121</v>
      </c>
      <c r="AY148" s="16" t="s">
        <v>113</v>
      </c>
      <c r="BE148" s="236">
        <f>IF(N148="základná",J148,0)</f>
        <v>0</v>
      </c>
      <c r="BF148" s="236">
        <f>IF(N148="znížená",J148,0)</f>
        <v>0</v>
      </c>
      <c r="BG148" s="236">
        <f>IF(N148="zákl. prenesená",J148,0)</f>
        <v>0</v>
      </c>
      <c r="BH148" s="236">
        <f>IF(N148="zníž. prenesená",J148,0)</f>
        <v>0</v>
      </c>
      <c r="BI148" s="236">
        <f>IF(N148="nulová",J148,0)</f>
        <v>0</v>
      </c>
      <c r="BJ148" s="16" t="s">
        <v>121</v>
      </c>
      <c r="BK148" s="237">
        <f>ROUND(I148*H148,3)</f>
        <v>0</v>
      </c>
      <c r="BL148" s="16" t="s">
        <v>150</v>
      </c>
      <c r="BM148" s="235" t="s">
        <v>191</v>
      </c>
    </row>
    <row r="149" s="2" customFormat="1" ht="44.25" customHeight="1">
      <c r="A149" s="37"/>
      <c r="B149" s="38"/>
      <c r="C149" s="261" t="s">
        <v>160</v>
      </c>
      <c r="D149" s="261" t="s">
        <v>162</v>
      </c>
      <c r="E149" s="262" t="s">
        <v>192</v>
      </c>
      <c r="F149" s="263" t="s">
        <v>193</v>
      </c>
      <c r="G149" s="264" t="s">
        <v>149</v>
      </c>
      <c r="H149" s="265">
        <v>5.4000000000000004</v>
      </c>
      <c r="I149" s="266"/>
      <c r="J149" s="265">
        <f>ROUND(I149*H149,3)</f>
        <v>0</v>
      </c>
      <c r="K149" s="267"/>
      <c r="L149" s="268"/>
      <c r="M149" s="269" t="s">
        <v>1</v>
      </c>
      <c r="N149" s="270" t="s">
        <v>41</v>
      </c>
      <c r="O149" s="96"/>
      <c r="P149" s="233">
        <f>O149*H149</f>
        <v>0</v>
      </c>
      <c r="Q149" s="233">
        <v>0</v>
      </c>
      <c r="R149" s="233">
        <f>Q149*H149</f>
        <v>0</v>
      </c>
      <c r="S149" s="233">
        <v>0</v>
      </c>
      <c r="T149" s="234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5" t="s">
        <v>166</v>
      </c>
      <c r="AT149" s="235" t="s">
        <v>162</v>
      </c>
      <c r="AU149" s="235" t="s">
        <v>121</v>
      </c>
      <c r="AY149" s="16" t="s">
        <v>113</v>
      </c>
      <c r="BE149" s="236">
        <f>IF(N149="základná",J149,0)</f>
        <v>0</v>
      </c>
      <c r="BF149" s="236">
        <f>IF(N149="znížená",J149,0)</f>
        <v>0</v>
      </c>
      <c r="BG149" s="236">
        <f>IF(N149="zákl. prenesená",J149,0)</f>
        <v>0</v>
      </c>
      <c r="BH149" s="236">
        <f>IF(N149="zníž. prenesená",J149,0)</f>
        <v>0</v>
      </c>
      <c r="BI149" s="236">
        <f>IF(N149="nulová",J149,0)</f>
        <v>0</v>
      </c>
      <c r="BJ149" s="16" t="s">
        <v>121</v>
      </c>
      <c r="BK149" s="237">
        <f>ROUND(I149*H149,3)</f>
        <v>0</v>
      </c>
      <c r="BL149" s="16" t="s">
        <v>150</v>
      </c>
      <c r="BM149" s="235" t="s">
        <v>194</v>
      </c>
    </row>
    <row r="150" s="12" customFormat="1" ht="22.8" customHeight="1">
      <c r="A150" s="12"/>
      <c r="B150" s="208"/>
      <c r="C150" s="209"/>
      <c r="D150" s="210" t="s">
        <v>74</v>
      </c>
      <c r="E150" s="222" t="s">
        <v>195</v>
      </c>
      <c r="F150" s="222" t="s">
        <v>196</v>
      </c>
      <c r="G150" s="209"/>
      <c r="H150" s="209"/>
      <c r="I150" s="212"/>
      <c r="J150" s="223">
        <f>BK150</f>
        <v>0</v>
      </c>
      <c r="K150" s="209"/>
      <c r="L150" s="214"/>
      <c r="M150" s="215"/>
      <c r="N150" s="216"/>
      <c r="O150" s="216"/>
      <c r="P150" s="217">
        <f>SUM(P151:P157)</f>
        <v>0</v>
      </c>
      <c r="Q150" s="216"/>
      <c r="R150" s="217">
        <f>SUM(R151:R157)</f>
        <v>0.0080869319999999998</v>
      </c>
      <c r="S150" s="216"/>
      <c r="T150" s="218">
        <f>SUM(T151:T157)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9" t="s">
        <v>121</v>
      </c>
      <c r="AT150" s="220" t="s">
        <v>74</v>
      </c>
      <c r="AU150" s="220" t="s">
        <v>83</v>
      </c>
      <c r="AY150" s="219" t="s">
        <v>113</v>
      </c>
      <c r="BK150" s="221">
        <f>SUM(BK151:BK157)</f>
        <v>0</v>
      </c>
    </row>
    <row r="151" s="2" customFormat="1" ht="24.15" customHeight="1">
      <c r="A151" s="37"/>
      <c r="B151" s="38"/>
      <c r="C151" s="224" t="s">
        <v>197</v>
      </c>
      <c r="D151" s="224" t="s">
        <v>116</v>
      </c>
      <c r="E151" s="225" t="s">
        <v>198</v>
      </c>
      <c r="F151" s="226" t="s">
        <v>199</v>
      </c>
      <c r="G151" s="227" t="s">
        <v>149</v>
      </c>
      <c r="H151" s="228">
        <v>7.5599999999999996</v>
      </c>
      <c r="I151" s="229"/>
      <c r="J151" s="228">
        <f>ROUND(I151*H151,3)</f>
        <v>0</v>
      </c>
      <c r="K151" s="230"/>
      <c r="L151" s="43"/>
      <c r="M151" s="231" t="s">
        <v>1</v>
      </c>
      <c r="N151" s="232" t="s">
        <v>41</v>
      </c>
      <c r="O151" s="96"/>
      <c r="P151" s="233">
        <f>O151*H151</f>
        <v>0</v>
      </c>
      <c r="Q151" s="233">
        <v>0.00025070000000000002</v>
      </c>
      <c r="R151" s="233">
        <f>Q151*H151</f>
        <v>0.001895292</v>
      </c>
      <c r="S151" s="233">
        <v>0</v>
      </c>
      <c r="T151" s="234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5" t="s">
        <v>150</v>
      </c>
      <c r="AT151" s="235" t="s">
        <v>116</v>
      </c>
      <c r="AU151" s="235" t="s">
        <v>121</v>
      </c>
      <c r="AY151" s="16" t="s">
        <v>113</v>
      </c>
      <c r="BE151" s="236">
        <f>IF(N151="základná",J151,0)</f>
        <v>0</v>
      </c>
      <c r="BF151" s="236">
        <f>IF(N151="znížená",J151,0)</f>
        <v>0</v>
      </c>
      <c r="BG151" s="236">
        <f>IF(N151="zákl. prenesená",J151,0)</f>
        <v>0</v>
      </c>
      <c r="BH151" s="236">
        <f>IF(N151="zníž. prenesená",J151,0)</f>
        <v>0</v>
      </c>
      <c r="BI151" s="236">
        <f>IF(N151="nulová",J151,0)</f>
        <v>0</v>
      </c>
      <c r="BJ151" s="16" t="s">
        <v>121</v>
      </c>
      <c r="BK151" s="237">
        <f>ROUND(I151*H151,3)</f>
        <v>0</v>
      </c>
      <c r="BL151" s="16" t="s">
        <v>150</v>
      </c>
      <c r="BM151" s="235" t="s">
        <v>166</v>
      </c>
    </row>
    <row r="152" s="13" customFormat="1">
      <c r="A152" s="13"/>
      <c r="B152" s="238"/>
      <c r="C152" s="239"/>
      <c r="D152" s="240" t="s">
        <v>152</v>
      </c>
      <c r="E152" s="241" t="s">
        <v>1</v>
      </c>
      <c r="F152" s="242" t="s">
        <v>200</v>
      </c>
      <c r="G152" s="239"/>
      <c r="H152" s="243">
        <v>7.5599999999999996</v>
      </c>
      <c r="I152" s="244"/>
      <c r="J152" s="239"/>
      <c r="K152" s="239"/>
      <c r="L152" s="245"/>
      <c r="M152" s="246"/>
      <c r="N152" s="247"/>
      <c r="O152" s="247"/>
      <c r="P152" s="247"/>
      <c r="Q152" s="247"/>
      <c r="R152" s="247"/>
      <c r="S152" s="247"/>
      <c r="T152" s="24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9" t="s">
        <v>152</v>
      </c>
      <c r="AU152" s="249" t="s">
        <v>121</v>
      </c>
      <c r="AV152" s="13" t="s">
        <v>121</v>
      </c>
      <c r="AW152" s="13" t="s">
        <v>30</v>
      </c>
      <c r="AX152" s="13" t="s">
        <v>75</v>
      </c>
      <c r="AY152" s="249" t="s">
        <v>113</v>
      </c>
    </row>
    <row r="153" s="14" customFormat="1">
      <c r="A153" s="14"/>
      <c r="B153" s="250"/>
      <c r="C153" s="251"/>
      <c r="D153" s="240" t="s">
        <v>152</v>
      </c>
      <c r="E153" s="252" t="s">
        <v>1</v>
      </c>
      <c r="F153" s="253" t="s">
        <v>154</v>
      </c>
      <c r="G153" s="251"/>
      <c r="H153" s="254">
        <v>7.5599999999999996</v>
      </c>
      <c r="I153" s="255"/>
      <c r="J153" s="251"/>
      <c r="K153" s="251"/>
      <c r="L153" s="256"/>
      <c r="M153" s="257"/>
      <c r="N153" s="258"/>
      <c r="O153" s="258"/>
      <c r="P153" s="258"/>
      <c r="Q153" s="258"/>
      <c r="R153" s="258"/>
      <c r="S153" s="258"/>
      <c r="T153" s="25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0" t="s">
        <v>152</v>
      </c>
      <c r="AU153" s="260" t="s">
        <v>121</v>
      </c>
      <c r="AV153" s="14" t="s">
        <v>120</v>
      </c>
      <c r="AW153" s="14" t="s">
        <v>30</v>
      </c>
      <c r="AX153" s="14" t="s">
        <v>83</v>
      </c>
      <c r="AY153" s="260" t="s">
        <v>113</v>
      </c>
    </row>
    <row r="154" s="2" customFormat="1" ht="24.15" customHeight="1">
      <c r="A154" s="37"/>
      <c r="B154" s="38"/>
      <c r="C154" s="224" t="s">
        <v>7</v>
      </c>
      <c r="D154" s="224" t="s">
        <v>116</v>
      </c>
      <c r="E154" s="225" t="s">
        <v>201</v>
      </c>
      <c r="F154" s="226" t="s">
        <v>202</v>
      </c>
      <c r="G154" s="227" t="s">
        <v>149</v>
      </c>
      <c r="H154" s="228">
        <v>294.83999999999997</v>
      </c>
      <c r="I154" s="229"/>
      <c r="J154" s="228">
        <f>ROUND(I154*H154,3)</f>
        <v>0</v>
      </c>
      <c r="K154" s="230"/>
      <c r="L154" s="43"/>
      <c r="M154" s="231" t="s">
        <v>1</v>
      </c>
      <c r="N154" s="232" t="s">
        <v>41</v>
      </c>
      <c r="O154" s="96"/>
      <c r="P154" s="233">
        <f>O154*H154</f>
        <v>0</v>
      </c>
      <c r="Q154" s="233">
        <v>2.0999999999999999E-05</v>
      </c>
      <c r="R154" s="233">
        <f>Q154*H154</f>
        <v>0.0061916399999999991</v>
      </c>
      <c r="S154" s="233">
        <v>0</v>
      </c>
      <c r="T154" s="234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5" t="s">
        <v>150</v>
      </c>
      <c r="AT154" s="235" t="s">
        <v>116</v>
      </c>
      <c r="AU154" s="235" t="s">
        <v>121</v>
      </c>
      <c r="AY154" s="16" t="s">
        <v>113</v>
      </c>
      <c r="BE154" s="236">
        <f>IF(N154="základná",J154,0)</f>
        <v>0</v>
      </c>
      <c r="BF154" s="236">
        <f>IF(N154="znížená",J154,0)</f>
        <v>0</v>
      </c>
      <c r="BG154" s="236">
        <f>IF(N154="zákl. prenesená",J154,0)</f>
        <v>0</v>
      </c>
      <c r="BH154" s="236">
        <f>IF(N154="zníž. prenesená",J154,0)</f>
        <v>0</v>
      </c>
      <c r="BI154" s="236">
        <f>IF(N154="nulová",J154,0)</f>
        <v>0</v>
      </c>
      <c r="BJ154" s="16" t="s">
        <v>121</v>
      </c>
      <c r="BK154" s="237">
        <f>ROUND(I154*H154,3)</f>
        <v>0</v>
      </c>
      <c r="BL154" s="16" t="s">
        <v>150</v>
      </c>
      <c r="BM154" s="235" t="s">
        <v>203</v>
      </c>
    </row>
    <row r="155" s="13" customFormat="1">
      <c r="A155" s="13"/>
      <c r="B155" s="238"/>
      <c r="C155" s="239"/>
      <c r="D155" s="240" t="s">
        <v>152</v>
      </c>
      <c r="E155" s="241" t="s">
        <v>1</v>
      </c>
      <c r="F155" s="242" t="s">
        <v>204</v>
      </c>
      <c r="G155" s="239"/>
      <c r="H155" s="243">
        <v>60.840000000000003</v>
      </c>
      <c r="I155" s="244"/>
      <c r="J155" s="239"/>
      <c r="K155" s="239"/>
      <c r="L155" s="245"/>
      <c r="M155" s="246"/>
      <c r="N155" s="247"/>
      <c r="O155" s="247"/>
      <c r="P155" s="247"/>
      <c r="Q155" s="247"/>
      <c r="R155" s="247"/>
      <c r="S155" s="247"/>
      <c r="T155" s="24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9" t="s">
        <v>152</v>
      </c>
      <c r="AU155" s="249" t="s">
        <v>121</v>
      </c>
      <c r="AV155" s="13" t="s">
        <v>121</v>
      </c>
      <c r="AW155" s="13" t="s">
        <v>30</v>
      </c>
      <c r="AX155" s="13" t="s">
        <v>75</v>
      </c>
      <c r="AY155" s="249" t="s">
        <v>113</v>
      </c>
    </row>
    <row r="156" s="13" customFormat="1">
      <c r="A156" s="13"/>
      <c r="B156" s="238"/>
      <c r="C156" s="239"/>
      <c r="D156" s="240" t="s">
        <v>152</v>
      </c>
      <c r="E156" s="241" t="s">
        <v>1</v>
      </c>
      <c r="F156" s="242" t="s">
        <v>205</v>
      </c>
      <c r="G156" s="239"/>
      <c r="H156" s="243">
        <v>234</v>
      </c>
      <c r="I156" s="244"/>
      <c r="J156" s="239"/>
      <c r="K156" s="239"/>
      <c r="L156" s="245"/>
      <c r="M156" s="246"/>
      <c r="N156" s="247"/>
      <c r="O156" s="247"/>
      <c r="P156" s="247"/>
      <c r="Q156" s="247"/>
      <c r="R156" s="247"/>
      <c r="S156" s="247"/>
      <c r="T156" s="24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9" t="s">
        <v>152</v>
      </c>
      <c r="AU156" s="249" t="s">
        <v>121</v>
      </c>
      <c r="AV156" s="13" t="s">
        <v>121</v>
      </c>
      <c r="AW156" s="13" t="s">
        <v>30</v>
      </c>
      <c r="AX156" s="13" t="s">
        <v>75</v>
      </c>
      <c r="AY156" s="249" t="s">
        <v>113</v>
      </c>
    </row>
    <row r="157" s="14" customFormat="1">
      <c r="A157" s="14"/>
      <c r="B157" s="250"/>
      <c r="C157" s="251"/>
      <c r="D157" s="240" t="s">
        <v>152</v>
      </c>
      <c r="E157" s="252" t="s">
        <v>1</v>
      </c>
      <c r="F157" s="253" t="s">
        <v>206</v>
      </c>
      <c r="G157" s="251"/>
      <c r="H157" s="254">
        <v>294.84000000000003</v>
      </c>
      <c r="I157" s="255"/>
      <c r="J157" s="251"/>
      <c r="K157" s="251"/>
      <c r="L157" s="256"/>
      <c r="M157" s="271"/>
      <c r="N157" s="272"/>
      <c r="O157" s="272"/>
      <c r="P157" s="272"/>
      <c r="Q157" s="272"/>
      <c r="R157" s="272"/>
      <c r="S157" s="272"/>
      <c r="T157" s="27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0" t="s">
        <v>152</v>
      </c>
      <c r="AU157" s="260" t="s">
        <v>121</v>
      </c>
      <c r="AV157" s="14" t="s">
        <v>120</v>
      </c>
      <c r="AW157" s="14" t="s">
        <v>30</v>
      </c>
      <c r="AX157" s="14" t="s">
        <v>83</v>
      </c>
      <c r="AY157" s="260" t="s">
        <v>113</v>
      </c>
    </row>
    <row r="158" s="2" customFormat="1" ht="6.96" customHeight="1">
      <c r="A158" s="37"/>
      <c r="B158" s="71"/>
      <c r="C158" s="72"/>
      <c r="D158" s="72"/>
      <c r="E158" s="72"/>
      <c r="F158" s="72"/>
      <c r="G158" s="72"/>
      <c r="H158" s="72"/>
      <c r="I158" s="72"/>
      <c r="J158" s="72"/>
      <c r="K158" s="72"/>
      <c r="L158" s="43"/>
      <c r="M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</row>
  </sheetData>
  <sheetProtection sheet="1" autoFilter="0" formatColumns="0" formatRows="0" objects="1" scenarios="1" spinCount="100000" saltValue="6gaEOfAHeHg6zd39G6p5XOT8SrMgvATh69yllcWLxSJMcas3Lm4o/k1amr2j/JvE6l92ZY31e9i9yjT/FvOeSQ==" hashValue="W2DrFsAR+3dMPKc/uNAU10vA5edXHaSRpWUqokHSK0jsiwdvZh1V90mYDHQUnnz0ido71O6TxR4sG3k/SCs/ng==" algorithmName="SHA-512" password="CC35"/>
  <autoFilter ref="C121:K157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DESKTOP-5BP3D6G\REKONBAU-R</dc:creator>
  <cp:lastModifiedBy>DESKTOP-5BP3D6G\REKONBAU-R</cp:lastModifiedBy>
  <dcterms:created xsi:type="dcterms:W3CDTF">2021-10-19T11:37:58Z</dcterms:created>
  <dcterms:modified xsi:type="dcterms:W3CDTF">2021-10-19T11:38:00Z</dcterms:modified>
</cp:coreProperties>
</file>